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3_MAR_2018\"/>
    </mc:Choice>
  </mc:AlternateContent>
  <bookViews>
    <workbookView xWindow="0" yWindow="0" windowWidth="24000" windowHeight="9735"/>
  </bookViews>
  <sheets>
    <sheet name="BALANCE MAR 2018 " sheetId="2" r:id="rId1"/>
    <sheet name="ESTAD.RESULT. MAR 2018" sheetId="3" r:id="rId2"/>
  </sheets>
  <definedNames>
    <definedName name="A_impresión_IM">#REF!</definedName>
    <definedName name="_xlnm.Print_Area" localSheetId="0">'BALANCE MAR 2018 '!$B$1:$J$68</definedName>
    <definedName name="_xlnm.Print_Area" localSheetId="1">'ESTAD.RESULT. MAR 2018'!$B$1:$I$57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J54" i="2"/>
  <c r="D12" i="2" l="1"/>
  <c r="F55" i="2" l="1"/>
  <c r="F47" i="2"/>
  <c r="F33" i="2"/>
  <c r="F42" i="2" s="1"/>
  <c r="F28" i="2"/>
  <c r="F12" i="2"/>
  <c r="F8" i="2" s="1"/>
  <c r="F21" i="2" s="1"/>
  <c r="E44" i="3"/>
  <c r="E34" i="3"/>
  <c r="E24" i="3"/>
  <c r="E27" i="3" s="1"/>
  <c r="E29" i="3" s="1"/>
  <c r="E14" i="3"/>
  <c r="E37" i="3" l="1"/>
  <c r="E46" i="3" s="1"/>
  <c r="E48" i="3" s="1"/>
  <c r="E50" i="3" s="1"/>
  <c r="E52" i="3" s="1"/>
  <c r="E56" i="3" s="1"/>
  <c r="F58" i="2"/>
  <c r="F60" i="2" s="1"/>
  <c r="E54" i="3" l="1"/>
  <c r="C34" i="3" l="1"/>
  <c r="D33" i="2"/>
  <c r="D42" i="2" s="1"/>
  <c r="C24" i="3" l="1"/>
  <c r="C27" i="3" s="1"/>
  <c r="C14" i="3"/>
  <c r="D55" i="2" l="1"/>
  <c r="H55" i="2" l="1"/>
  <c r="J55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G31" i="3"/>
  <c r="G33" i="3"/>
  <c r="I33" i="3" s="1"/>
  <c r="G36" i="3"/>
  <c r="I36" i="3" s="1"/>
  <c r="G41" i="3"/>
  <c r="I41" i="3" s="1"/>
  <c r="G42" i="3"/>
  <c r="I42" i="3" s="1"/>
  <c r="C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57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38" i="2" l="1"/>
  <c r="H36" i="2" l="1"/>
  <c r="J36" i="2" s="1"/>
  <c r="J57" i="2" l="1"/>
  <c r="H56" i="2"/>
  <c r="H53" i="2"/>
  <c r="J53" i="2" s="1"/>
  <c r="H52" i="2"/>
  <c r="J52" i="2" s="1"/>
  <c r="H51" i="2"/>
  <c r="J51" i="2" s="1"/>
  <c r="H50" i="2"/>
  <c r="J50" i="2" s="1"/>
  <c r="H49" i="2"/>
  <c r="H48" i="2"/>
  <c r="J48" i="2" s="1"/>
  <c r="D47" i="2"/>
  <c r="D58" i="2" s="1"/>
  <c r="D60" i="2" s="1"/>
  <c r="H40" i="2"/>
  <c r="J40" i="2" s="1"/>
  <c r="H39" i="2"/>
  <c r="J39" i="2" s="1"/>
  <c r="H37" i="2"/>
  <c r="J37" i="2" s="1"/>
  <c r="H35" i="2"/>
  <c r="J35" i="2" s="1"/>
  <c r="H34" i="2"/>
  <c r="J34" i="2" s="1"/>
  <c r="F64" i="2"/>
  <c r="H26" i="2"/>
  <c r="J26" i="2" s="1"/>
  <c r="H25" i="2"/>
  <c r="H19" i="2"/>
  <c r="J19" i="2" s="1"/>
  <c r="H18" i="2"/>
  <c r="J18" i="2" s="1"/>
  <c r="H17" i="2"/>
  <c r="J17" i="2" s="1"/>
  <c r="H15" i="2"/>
  <c r="J15" i="2" s="1"/>
  <c r="H14" i="2"/>
  <c r="J14" i="2" s="1"/>
  <c r="H11" i="2"/>
  <c r="J11" i="2" s="1"/>
  <c r="H9" i="2"/>
  <c r="J9" i="2" s="1"/>
  <c r="H58" i="2" l="1"/>
  <c r="H10" i="2"/>
  <c r="H13" i="2"/>
  <c r="J13" i="2" s="1"/>
  <c r="H28" i="2"/>
  <c r="J28" i="2" s="1"/>
  <c r="J25" i="2"/>
  <c r="H42" i="2"/>
  <c r="J42" i="2" s="1"/>
  <c r="D28" i="2"/>
  <c r="D64" i="2" s="1"/>
  <c r="H64" i="2" s="1"/>
  <c r="J64" i="2" s="1"/>
  <c r="H33" i="2"/>
  <c r="J33" i="2" s="1"/>
  <c r="H47" i="2"/>
  <c r="D8" i="2" l="1"/>
  <c r="D21" i="2" s="1"/>
  <c r="J47" i="2"/>
  <c r="H12" i="2"/>
  <c r="J12" i="2" s="1"/>
  <c r="H8" i="2" l="1"/>
  <c r="J8" i="2" s="1"/>
  <c r="H21" i="2" l="1"/>
  <c r="J21" i="2" s="1"/>
  <c r="H60" i="2" l="1"/>
  <c r="J60" i="2" s="1"/>
  <c r="J58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<sst xmlns="http://schemas.openxmlformats.org/spreadsheetml/2006/main" count="107" uniqueCount="81">
  <si>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</si>
  <si>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</si>
  <si>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</si>
  <si>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</si>
  <si>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</si>
  <si>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</si>
  <si>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</si>
  <si>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</si>
  <si>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</si>
  <si>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</si>
  <si>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</si>
  <si>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</si>
  <si>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</si>
  <si>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</si>
  <si>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</si>
  <si>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</si>
  <si>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</si>
  <si>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</si>
  <si>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</si>
  <si>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</si>
  <si>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</si>
  <si>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</si>
  <si>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</si>
  <si>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</si>
  <si>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</si>
  <si>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</si>
  <si>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</si>
  <si>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</si>
  <si>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</si>
  <si>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</si>
  <si>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</si>
  <si>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</si>
  <si>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</si>
  <si>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</si>
  <si>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</si>
  <si>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</si>
  <si>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</si>
  <si>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</si>
  <si>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</si>
  <si>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</si>
  <si>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</si>
  <si>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</si>
  <si>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</si>
  <si>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</si>
  <si>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</si>
  <si>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</si>
  <si>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</si>
  <si>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</si>
  <si>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</si>
  <si>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</si>
  <si>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</si>
  <si>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</si>
  <si>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</si>
  <si>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</si>
  <si>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</si>
  <si>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</si>
  <si>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</si>
  <si>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</si>
  <si>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</si>
  <si>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</si>
  <si>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</si>
  <si>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</si>
  <si>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</si>
  <si>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</si>
  <si>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</si>
  <si>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</si>
  <si>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</si>
  <si>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</si>
  <si>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</si>
  <si>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</si>
  <si>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</si>
  <si>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</si>
  <si>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</si>
  <si>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</si>
  <si>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</si>
  <si>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</si>
  <si>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</si>
  <si>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</si>
  <si>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</si>
  <si>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31 DE MARZO DE 2018 Y 2017</t>
  </si>
  <si>
    <t xml:space="preserve">ESTADO DE RESULTADOS COMPARATIVO DEL 1 DE ENERO AL 31 DE MARZO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</si>
</sst>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5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5" fontId="24" fillId="0" borderId="0"/>
    <xf numFmtId="175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showGridLines="0" tabSelected="1" zoomScale="60" zoomScaleNormal="60" zoomScaleSheetLayoutView="70" workbookViewId="0">
      <selection activeCell="O58" sqref="O58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D9+D11+D10+D12+D15</f>
        <v>474332.60000000003</v>
      </c>
      <c r="E8" s="12"/>
      <c r="F8" s="11">
        <f>F9+F11+F10+F12+F15</f>
        <v>348922</v>
      </c>
      <c r="G8" s="12"/>
      <c r="H8" s="11">
        <f t="shared" ref="H8:H14" si="0">D8-F8</f>
        <v>125410.60000000003</v>
      </c>
      <c r="I8" s="12"/>
      <c r="J8" s="107">
        <f t="shared" ref="J8:J13" si="1">H8/F8*100</f>
        <v>35.942302291056464</v>
      </c>
    </row>
    <row r="9" spans="1:10" x14ac:dyDescent="0.25">
      <c r="A9" s="1">
        <v>111</v>
      </c>
      <c r="B9" s="108" t="s">
        <v>8</v>
      </c>
      <c r="C9" s="5"/>
      <c r="D9" s="13">
        <v>109784.7</v>
      </c>
      <c r="E9" s="13"/>
      <c r="F9" s="13">
        <v>56324.7</v>
      </c>
      <c r="G9" s="13"/>
      <c r="H9" s="13">
        <f t="shared" si="0"/>
        <v>53460</v>
      </c>
      <c r="I9" s="13"/>
      <c r="J9" s="109">
        <f t="shared" si="1"/>
        <v>94.913954268731132</v>
      </c>
    </row>
    <row r="10" spans="1:10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53070.2</v>
      </c>
      <c r="E11" s="13"/>
      <c r="F11" s="13">
        <v>2914.5</v>
      </c>
      <c r="G11" s="13"/>
      <c r="H11" s="13">
        <f t="shared" si="0"/>
        <v>50155.7</v>
      </c>
      <c r="I11" s="13"/>
      <c r="J11" s="109">
        <f t="shared" si="1"/>
        <v>1720.9023846285809</v>
      </c>
    </row>
    <row r="12" spans="1:10" x14ac:dyDescent="0.25">
      <c r="B12" s="103" t="s">
        <v>11</v>
      </c>
      <c r="C12" s="6"/>
      <c r="D12" s="11">
        <f>D13+D14</f>
        <v>314626.40000000002</v>
      </c>
      <c r="E12" s="12"/>
      <c r="F12" s="11">
        <f>F13+F14</f>
        <v>292673.8</v>
      </c>
      <c r="G12" s="12"/>
      <c r="H12" s="11">
        <f t="shared" si="0"/>
        <v>21952.600000000035</v>
      </c>
      <c r="I12" s="12"/>
      <c r="J12" s="107">
        <f t="shared" si="1"/>
        <v>7.5007055636685056</v>
      </c>
    </row>
    <row r="13" spans="1:10" s="2" customFormat="1" ht="18" customHeight="1" x14ac:dyDescent="0.25">
      <c r="A13" s="1"/>
      <c r="B13" s="108" t="s">
        <v>12</v>
      </c>
      <c r="C13" s="5"/>
      <c r="D13" s="13">
        <v>313584.90000000002</v>
      </c>
      <c r="E13" s="13"/>
      <c r="F13" s="13">
        <v>291585.8</v>
      </c>
      <c r="G13" s="13"/>
      <c r="H13" s="13">
        <f t="shared" si="0"/>
        <v>21999.100000000035</v>
      </c>
      <c r="I13" s="13"/>
      <c r="J13" s="109">
        <f t="shared" si="1"/>
        <v>7.5446403768633568</v>
      </c>
    </row>
    <row r="14" spans="1:10" s="2" customFormat="1" x14ac:dyDescent="0.25">
      <c r="A14" s="1"/>
      <c r="B14" s="108" t="s">
        <v>13</v>
      </c>
      <c r="C14" s="5"/>
      <c r="D14" s="13">
        <v>1041.5</v>
      </c>
      <c r="E14" s="13"/>
      <c r="F14" s="13">
        <v>1088</v>
      </c>
      <c r="G14" s="13"/>
      <c r="H14" s="13">
        <f t="shared" si="0"/>
        <v>-46.5</v>
      </c>
      <c r="I14" s="13"/>
      <c r="J14" s="109">
        <f>H14/F14*100</f>
        <v>-4.2738970588235299</v>
      </c>
    </row>
    <row r="15" spans="1:10" s="2" customFormat="1" x14ac:dyDescent="0.25">
      <c r="A15" s="1">
        <v>1149</v>
      </c>
      <c r="B15" s="108" t="s">
        <v>14</v>
      </c>
      <c r="C15" s="5"/>
      <c r="D15" s="13">
        <v>-3148.7</v>
      </c>
      <c r="E15" s="13"/>
      <c r="F15" s="13">
        <v>-2991</v>
      </c>
      <c r="G15" s="13"/>
      <c r="H15" s="13">
        <f>D15-F15</f>
        <v>-157.69999999999982</v>
      </c>
      <c r="I15" s="13"/>
      <c r="J15" s="109">
        <f>H15/F15*100</f>
        <v>5.2724841190237317</v>
      </c>
    </row>
    <row r="16" spans="1:10" s="2" customFormat="1" ht="9.75" customHeight="1" x14ac:dyDescent="0.25">
      <c r="A16" s="1"/>
      <c r="B16" s="108"/>
      <c r="C16" s="5"/>
      <c r="D16" s="3" t="s">
        <v>2</v>
      </c>
      <c r="E16" s="3"/>
      <c r="F16" s="3" t="s">
        <v>2</v>
      </c>
      <c r="G16" s="3"/>
      <c r="H16" s="3"/>
      <c r="I16" s="3"/>
      <c r="J16" s="102"/>
    </row>
    <row r="17" spans="1:10" s="2" customFormat="1" ht="24.75" customHeight="1" x14ac:dyDescent="0.25">
      <c r="A17" s="1">
        <v>12</v>
      </c>
      <c r="B17" s="108" t="s">
        <v>15</v>
      </c>
      <c r="C17" s="5"/>
      <c r="D17" s="13">
        <v>16793.3</v>
      </c>
      <c r="E17" s="14"/>
      <c r="F17" s="13">
        <v>13916.3</v>
      </c>
      <c r="G17" s="13"/>
      <c r="H17" s="13">
        <f>D17-F17</f>
        <v>2877</v>
      </c>
      <c r="I17" s="13"/>
      <c r="J17" s="109">
        <f>H17/F17*100</f>
        <v>20.673598585831005</v>
      </c>
    </row>
    <row r="18" spans="1:10" s="2" customFormat="1" ht="24.75" customHeight="1" x14ac:dyDescent="0.25">
      <c r="A18" s="1">
        <v>126</v>
      </c>
      <c r="B18" s="108" t="s">
        <v>16</v>
      </c>
      <c r="C18" s="5"/>
      <c r="D18" s="13">
        <v>1460.9</v>
      </c>
      <c r="E18" s="14"/>
      <c r="F18" s="13">
        <v>1397.2</v>
      </c>
      <c r="G18" s="13"/>
      <c r="H18" s="13">
        <f>D18-F18</f>
        <v>63.700000000000045</v>
      </c>
      <c r="I18" s="13"/>
      <c r="J18" s="109">
        <f>H18/F18*100</f>
        <v>4.5591182364729494</v>
      </c>
    </row>
    <row r="19" spans="1:10" s="2" customFormat="1" x14ac:dyDescent="0.25">
      <c r="A19" s="1">
        <v>13</v>
      </c>
      <c r="B19" s="108" t="s">
        <v>17</v>
      </c>
      <c r="C19" s="5"/>
      <c r="D19" s="13">
        <v>9007.7000000000007</v>
      </c>
      <c r="E19" s="13"/>
      <c r="F19" s="13">
        <v>9260.5</v>
      </c>
      <c r="G19" s="13"/>
      <c r="H19" s="13">
        <f>D19-F19</f>
        <v>-252.79999999999927</v>
      </c>
      <c r="I19" s="13"/>
      <c r="J19" s="109">
        <f>H19/F19*100</f>
        <v>-2.7298741968576135</v>
      </c>
    </row>
    <row r="20" spans="1:10" s="2" customFormat="1" ht="6.75" customHeight="1" x14ac:dyDescent="0.25">
      <c r="A20" s="1"/>
      <c r="B20" s="108" t="s">
        <v>2</v>
      </c>
      <c r="C20" s="5"/>
      <c r="D20" s="11"/>
      <c r="E20" s="13"/>
      <c r="F20" s="11"/>
      <c r="G20" s="13"/>
      <c r="H20" s="11"/>
      <c r="I20" s="13"/>
      <c r="J20" s="107"/>
    </row>
    <row r="21" spans="1:10" s="2" customFormat="1" ht="20.25" thickBot="1" x14ac:dyDescent="0.3">
      <c r="A21" s="1"/>
      <c r="B21" s="108" t="s">
        <v>18</v>
      </c>
      <c r="C21" s="5"/>
      <c r="D21" s="15">
        <f>D8+D17+D18+D19</f>
        <v>501594.50000000006</v>
      </c>
      <c r="E21" s="16"/>
      <c r="F21" s="15">
        <f>F8+F17+F18+F19</f>
        <v>373496</v>
      </c>
      <c r="G21" s="16"/>
      <c r="H21" s="15">
        <f>H8+H17+H18+H19</f>
        <v>128098.50000000003</v>
      </c>
      <c r="I21" s="16"/>
      <c r="J21" s="110">
        <f>H21/F21*100</f>
        <v>34.297154454130705</v>
      </c>
    </row>
    <row r="22" spans="1:10" s="2" customFormat="1" ht="7.5" customHeight="1" thickTop="1" x14ac:dyDescent="0.25">
      <c r="A22" s="1"/>
      <c r="B22" s="108"/>
      <c r="C22" s="5"/>
      <c r="D22" s="17"/>
      <c r="E22" s="17"/>
      <c r="F22" s="17"/>
      <c r="G22" s="17"/>
      <c r="H22" s="17"/>
      <c r="I22" s="17"/>
      <c r="J22" s="111"/>
    </row>
    <row r="23" spans="1:10" s="2" customFormat="1" ht="7.5" customHeight="1" x14ac:dyDescent="0.25">
      <c r="A23" s="1"/>
      <c r="B23" s="108"/>
      <c r="C23" s="5"/>
      <c r="D23" s="17"/>
      <c r="E23" s="17"/>
      <c r="F23" s="17"/>
      <c r="G23" s="17"/>
      <c r="H23" s="17"/>
      <c r="I23" s="17"/>
      <c r="J23" s="111"/>
    </row>
    <row r="24" spans="1:10" s="2" customFormat="1" ht="13.15" customHeight="1" x14ac:dyDescent="0.25">
      <c r="A24" s="1"/>
      <c r="B24" s="108" t="s">
        <v>2</v>
      </c>
      <c r="C24" s="5"/>
      <c r="D24" s="3"/>
      <c r="E24" s="3"/>
      <c r="F24" s="3"/>
      <c r="G24" s="17"/>
      <c r="H24" s="17"/>
      <c r="I24" s="17"/>
      <c r="J24" s="111"/>
    </row>
    <row r="25" spans="1:10" s="2" customFormat="1" hidden="1" x14ac:dyDescent="0.25">
      <c r="A25" s="1">
        <v>91</v>
      </c>
      <c r="B25" s="108" t="s">
        <v>19</v>
      </c>
      <c r="C25" s="5">
        <v>134513.5</v>
      </c>
      <c r="D25" s="13">
        <v>193799.7</v>
      </c>
      <c r="E25" s="13"/>
      <c r="F25" s="13">
        <v>193799.7</v>
      </c>
      <c r="G25" s="13"/>
      <c r="H25" s="13">
        <f>D25-F25</f>
        <v>0</v>
      </c>
      <c r="I25" s="13"/>
      <c r="J25" s="109">
        <f>H25/F25*100</f>
        <v>0</v>
      </c>
    </row>
    <row r="26" spans="1:10" s="2" customFormat="1" hidden="1" x14ac:dyDescent="0.25">
      <c r="A26" s="1">
        <v>92</v>
      </c>
      <c r="B26" s="108" t="s">
        <v>20</v>
      </c>
      <c r="C26" s="5"/>
      <c r="D26" s="13">
        <v>66736.5</v>
      </c>
      <c r="E26" s="13"/>
      <c r="F26" s="13">
        <v>66736.5</v>
      </c>
      <c r="G26" s="13"/>
      <c r="H26" s="13">
        <f>D26-F26</f>
        <v>0</v>
      </c>
      <c r="I26" s="13"/>
      <c r="J26" s="109">
        <f>H26/F26*100</f>
        <v>0</v>
      </c>
    </row>
    <row r="27" spans="1:10" s="2" customFormat="1" ht="10.5" hidden="1" customHeight="1" x14ac:dyDescent="0.25">
      <c r="A27" s="1"/>
      <c r="B27" s="108"/>
      <c r="C27" s="5"/>
      <c r="D27" s="14"/>
      <c r="E27" s="14"/>
      <c r="F27" s="14"/>
      <c r="G27" s="14"/>
      <c r="H27" s="14"/>
      <c r="I27" s="14"/>
      <c r="J27" s="112"/>
    </row>
    <row r="28" spans="1:10" s="2" customFormat="1" ht="20.25" hidden="1" thickBot="1" x14ac:dyDescent="0.3">
      <c r="A28" s="1"/>
      <c r="B28" s="108" t="s">
        <v>21</v>
      </c>
      <c r="C28" s="5"/>
      <c r="D28" s="18">
        <f>SUM(D25:D26)</f>
        <v>260536.2</v>
      </c>
      <c r="E28" s="13"/>
      <c r="F28" s="18">
        <f>SUM(F25:F26)</f>
        <v>260536.2</v>
      </c>
      <c r="G28" s="13"/>
      <c r="H28" s="18">
        <f>SUM(H25:H26)</f>
        <v>0</v>
      </c>
      <c r="I28" s="13"/>
      <c r="J28" s="113">
        <f>H28/F28*100</f>
        <v>0</v>
      </c>
    </row>
    <row r="29" spans="1:10" s="2" customFormat="1" ht="6.75" hidden="1" customHeight="1" thickTop="1" x14ac:dyDescent="0.25">
      <c r="A29" s="1"/>
      <c r="B29" s="108" t="s">
        <v>2</v>
      </c>
      <c r="C29" s="5"/>
      <c r="D29" s="17"/>
      <c r="E29" s="17"/>
      <c r="F29" s="17"/>
      <c r="G29" s="17"/>
      <c r="H29" s="17"/>
      <c r="I29" s="17"/>
      <c r="J29" s="111"/>
    </row>
    <row r="30" spans="1:10" s="2" customFormat="1" hidden="1" x14ac:dyDescent="0.25">
      <c r="A30" s="1"/>
      <c r="B30" s="108"/>
      <c r="C30" s="5"/>
      <c r="D30" s="17"/>
      <c r="E30" s="17"/>
      <c r="F30" s="17"/>
      <c r="G30" s="17"/>
      <c r="H30" s="17"/>
      <c r="I30" s="17"/>
      <c r="J30" s="114" t="s">
        <v>2</v>
      </c>
    </row>
    <row r="31" spans="1:10" s="2" customFormat="1" x14ac:dyDescent="0.25">
      <c r="A31" s="1"/>
      <c r="B31" s="103" t="s">
        <v>22</v>
      </c>
      <c r="C31" s="6"/>
      <c r="D31" s="3"/>
      <c r="E31" s="3"/>
      <c r="F31" s="3"/>
      <c r="G31" s="3"/>
      <c r="H31" s="3"/>
      <c r="I31" s="3"/>
      <c r="J31" s="115" t="s">
        <v>2</v>
      </c>
    </row>
    <row r="32" spans="1:10" s="2" customFormat="1" ht="8.4499999999999993" customHeight="1" x14ac:dyDescent="0.25">
      <c r="A32" s="1"/>
      <c r="B32" s="103"/>
      <c r="C32" s="6"/>
      <c r="D32" s="3"/>
      <c r="E32" s="3"/>
      <c r="F32" s="3"/>
      <c r="G32" s="3"/>
      <c r="H32" s="3"/>
      <c r="I32" s="3"/>
      <c r="J32" s="115"/>
    </row>
    <row r="33" spans="1:11" s="2" customFormat="1" x14ac:dyDescent="0.25">
      <c r="A33" s="1"/>
      <c r="B33" s="103" t="s">
        <v>23</v>
      </c>
      <c r="C33" s="6"/>
      <c r="D33" s="11">
        <f>SUM(D34:D38)</f>
        <v>288081.90000000002</v>
      </c>
      <c r="E33" s="12"/>
      <c r="F33" s="11">
        <f>SUM(F34:F38)</f>
        <v>187266.59999999998</v>
      </c>
      <c r="G33" s="12"/>
      <c r="H33" s="11">
        <f t="shared" ref="H33:H42" si="2">D33-F33</f>
        <v>100815.30000000005</v>
      </c>
      <c r="I33" s="12"/>
      <c r="J33" s="107">
        <f>H33/F33*100</f>
        <v>53.835174024625886</v>
      </c>
    </row>
    <row r="34" spans="1:11" s="2" customFormat="1" ht="30.75" customHeight="1" x14ac:dyDescent="0.25">
      <c r="A34" s="1">
        <v>211</v>
      </c>
      <c r="B34" s="108" t="s">
        <v>24</v>
      </c>
      <c r="C34" s="6"/>
      <c r="D34" s="13">
        <v>24610.3</v>
      </c>
      <c r="E34" s="12"/>
      <c r="F34" s="13">
        <v>16869.5</v>
      </c>
      <c r="G34" s="12"/>
      <c r="H34" s="13">
        <f>D34-F34</f>
        <v>7740.7999999999993</v>
      </c>
      <c r="I34" s="13"/>
      <c r="J34" s="109">
        <f>H34/F34*100</f>
        <v>45.886362962743412</v>
      </c>
    </row>
    <row r="35" spans="1:11" s="2" customFormat="1" x14ac:dyDescent="0.25">
      <c r="A35" s="1">
        <v>212</v>
      </c>
      <c r="B35" s="108" t="s">
        <v>11</v>
      </c>
      <c r="C35" s="5"/>
      <c r="D35" s="13">
        <v>233022.6</v>
      </c>
      <c r="E35" s="13"/>
      <c r="F35" s="13">
        <v>139948.29999999999</v>
      </c>
      <c r="G35" s="13"/>
      <c r="H35" s="13">
        <f t="shared" si="2"/>
        <v>93074.300000000017</v>
      </c>
      <c r="I35" s="13"/>
      <c r="J35" s="109">
        <f>H35/F35*100</f>
        <v>66.506202647692064</v>
      </c>
    </row>
    <row r="36" spans="1:11" s="2" customFormat="1" x14ac:dyDescent="0.25">
      <c r="A36" s="1">
        <v>213</v>
      </c>
      <c r="B36" s="108" t="s">
        <v>25</v>
      </c>
      <c r="C36" s="5"/>
      <c r="D36" s="13">
        <v>2.1</v>
      </c>
      <c r="E36" s="13"/>
      <c r="F36" s="13">
        <v>1.9</v>
      </c>
      <c r="G36" s="13"/>
      <c r="H36" s="13">
        <f t="shared" si="2"/>
        <v>0.20000000000000018</v>
      </c>
      <c r="I36" s="13"/>
      <c r="J36" s="109">
        <f>H36/F36*100</f>
        <v>10.526315789473696</v>
      </c>
    </row>
    <row r="37" spans="1:11" s="2" customFormat="1" x14ac:dyDescent="0.25">
      <c r="A37" s="1">
        <v>214</v>
      </c>
      <c r="B37" s="108" t="s">
        <v>26</v>
      </c>
      <c r="C37" s="5"/>
      <c r="D37" s="13">
        <v>30446.9</v>
      </c>
      <c r="E37" s="13"/>
      <c r="F37" s="13">
        <v>30446.9</v>
      </c>
      <c r="G37" s="13"/>
      <c r="H37" s="13">
        <f t="shared" si="2"/>
        <v>0</v>
      </c>
      <c r="I37" s="13"/>
      <c r="J37" s="109">
        <f>H37/F37*100</f>
        <v>0</v>
      </c>
    </row>
    <row r="38" spans="1:11" s="2" customFormat="1" x14ac:dyDescent="0.25">
      <c r="A38" s="1"/>
      <c r="B38" s="108" t="s">
        <v>69</v>
      </c>
      <c r="C38" s="5"/>
      <c r="D38" s="13">
        <v>0</v>
      </c>
      <c r="E38" s="13"/>
      <c r="F38" s="13">
        <v>0</v>
      </c>
      <c r="G38" s="13"/>
      <c r="H38" s="13">
        <f t="shared" ref="H38" si="3">D38-F38</f>
        <v>0</v>
      </c>
      <c r="I38" s="13"/>
      <c r="J38" s="109">
        <v>0</v>
      </c>
    </row>
    <row r="39" spans="1:11" s="2" customFormat="1" x14ac:dyDescent="0.25">
      <c r="A39" s="1">
        <v>22</v>
      </c>
      <c r="B39" s="108" t="s">
        <v>27</v>
      </c>
      <c r="C39" s="5"/>
      <c r="D39" s="13">
        <v>126969.60000000001</v>
      </c>
      <c r="E39" s="13"/>
      <c r="F39" s="13">
        <v>106392.4</v>
      </c>
      <c r="G39" s="13"/>
      <c r="H39" s="13">
        <f t="shared" si="2"/>
        <v>20577.200000000012</v>
      </c>
      <c r="I39" s="13"/>
      <c r="J39" s="109">
        <f>H39/F39*100</f>
        <v>19.340855173865815</v>
      </c>
    </row>
    <row r="40" spans="1:11" s="2" customFormat="1" ht="21" customHeight="1" x14ac:dyDescent="0.25">
      <c r="A40" s="1">
        <v>24</v>
      </c>
      <c r="B40" s="108" t="s">
        <v>28</v>
      </c>
      <c r="C40" s="5"/>
      <c r="D40" s="13">
        <v>8117.4</v>
      </c>
      <c r="E40" s="14"/>
      <c r="F40" s="13">
        <v>10133.5</v>
      </c>
      <c r="G40" s="14"/>
      <c r="H40" s="14">
        <f t="shared" si="2"/>
        <v>-2016.1000000000004</v>
      </c>
      <c r="I40" s="14"/>
      <c r="J40" s="109">
        <f>H40/F40*100</f>
        <v>-19.895396457295114</v>
      </c>
    </row>
    <row r="41" spans="1:11" s="2" customFormat="1" ht="6" customHeight="1" x14ac:dyDescent="0.25">
      <c r="A41" s="1"/>
      <c r="B41" s="108"/>
      <c r="C41" s="5"/>
      <c r="D41" s="14"/>
      <c r="E41" s="14"/>
      <c r="F41" s="14"/>
      <c r="G41" s="14"/>
      <c r="H41" s="14"/>
      <c r="I41" s="14"/>
      <c r="J41" s="116"/>
    </row>
    <row r="42" spans="1:11" s="2" customFormat="1" ht="17.25" customHeight="1" thickBot="1" x14ac:dyDescent="0.3">
      <c r="A42" s="1"/>
      <c r="B42" s="108" t="s">
        <v>29</v>
      </c>
      <c r="C42" s="5"/>
      <c r="D42" s="15">
        <f>SUM(D33,D39,D40)</f>
        <v>423168.9</v>
      </c>
      <c r="E42" s="16"/>
      <c r="F42" s="15">
        <f>SUM(F33,F39,F40)</f>
        <v>303792.5</v>
      </c>
      <c r="G42" s="16"/>
      <c r="H42" s="15">
        <f t="shared" si="2"/>
        <v>119376.40000000002</v>
      </c>
      <c r="I42" s="16"/>
      <c r="J42" s="110">
        <f>H42/F42*100</f>
        <v>39.295374309767368</v>
      </c>
    </row>
    <row r="43" spans="1:11" s="2" customFormat="1" ht="8.25" customHeight="1" thickTop="1" x14ac:dyDescent="0.35">
      <c r="A43" s="1"/>
      <c r="B43" s="108" t="s">
        <v>2</v>
      </c>
      <c r="C43" s="5"/>
      <c r="D43" s="17"/>
      <c r="E43" s="17"/>
      <c r="F43" s="17"/>
      <c r="G43" s="17"/>
      <c r="H43" s="17"/>
      <c r="I43" s="17"/>
      <c r="J43" s="111"/>
      <c r="K43" s="19"/>
    </row>
    <row r="44" spans="1:11" s="2" customFormat="1" ht="12" customHeight="1" x14ac:dyDescent="0.25">
      <c r="A44" s="1"/>
      <c r="B44" s="108"/>
      <c r="C44" s="5"/>
      <c r="D44" s="17"/>
      <c r="E44" s="17"/>
      <c r="F44" s="17"/>
      <c r="G44" s="17"/>
      <c r="H44" s="17"/>
      <c r="I44" s="17"/>
      <c r="J44" s="111"/>
    </row>
    <row r="45" spans="1:11" s="2" customFormat="1" ht="21.75" x14ac:dyDescent="0.4">
      <c r="A45" s="1"/>
      <c r="B45" s="103" t="s">
        <v>30</v>
      </c>
      <c r="C45" s="6"/>
      <c r="D45" s="20"/>
      <c r="E45" s="20"/>
      <c r="F45" s="20"/>
      <c r="G45" s="3"/>
      <c r="H45" s="3"/>
      <c r="I45" s="3"/>
      <c r="J45" s="102"/>
    </row>
    <row r="46" spans="1:11" s="2" customFormat="1" ht="7.15" customHeight="1" x14ac:dyDescent="0.25">
      <c r="A46" s="1"/>
      <c r="B46" s="108" t="s">
        <v>2</v>
      </c>
      <c r="C46" s="5"/>
      <c r="D46" s="21" t="s">
        <v>2</v>
      </c>
      <c r="E46" s="21"/>
      <c r="F46" s="21" t="s">
        <v>2</v>
      </c>
      <c r="G46" s="21"/>
      <c r="H46" s="5" t="s">
        <v>2</v>
      </c>
      <c r="I46" s="5"/>
      <c r="J46" s="115" t="s">
        <v>2</v>
      </c>
    </row>
    <row r="47" spans="1:11" s="2" customFormat="1" x14ac:dyDescent="0.25">
      <c r="A47" s="1"/>
      <c r="B47" s="103" t="s">
        <v>31</v>
      </c>
      <c r="C47" s="6"/>
      <c r="D47" s="11">
        <f>SUM(D48:D49)</f>
        <v>55208.4</v>
      </c>
      <c r="E47" s="12"/>
      <c r="F47" s="11">
        <f>SUM(F48:F49)</f>
        <v>48524.299999999996</v>
      </c>
      <c r="G47" s="12"/>
      <c r="H47" s="11">
        <f>D47-F47</f>
        <v>6684.1000000000058</v>
      </c>
      <c r="I47" s="12"/>
      <c r="J47" s="107">
        <f t="shared" ref="J47:J55" si="4">H47/F47*100</f>
        <v>13.77474790981015</v>
      </c>
    </row>
    <row r="48" spans="1:11" s="2" customFormat="1" x14ac:dyDescent="0.25">
      <c r="A48" s="1">
        <v>311</v>
      </c>
      <c r="B48" s="108" t="s">
        <v>32</v>
      </c>
      <c r="C48" s="5"/>
      <c r="D48" s="13">
        <v>56538.5</v>
      </c>
      <c r="E48" s="13"/>
      <c r="F48" s="13">
        <v>50670.1</v>
      </c>
      <c r="G48" s="13"/>
      <c r="H48" s="13">
        <f>D48-F48</f>
        <v>5868.4000000000015</v>
      </c>
      <c r="I48" s="13"/>
      <c r="J48" s="109">
        <f t="shared" si="4"/>
        <v>11.581583616373367</v>
      </c>
    </row>
    <row r="49" spans="1:11" s="2" customFormat="1" x14ac:dyDescent="0.25">
      <c r="A49" s="1"/>
      <c r="B49" s="108" t="s">
        <v>33</v>
      </c>
      <c r="C49" s="5"/>
      <c r="D49" s="13">
        <v>-1330.1</v>
      </c>
      <c r="E49" s="13"/>
      <c r="F49" s="13">
        <v>-2145.8000000000002</v>
      </c>
      <c r="G49" s="13"/>
      <c r="H49" s="13">
        <f>D49-F49</f>
        <v>815.70000000000027</v>
      </c>
      <c r="I49" s="13"/>
      <c r="J49" s="109">
        <v>100</v>
      </c>
    </row>
    <row r="50" spans="1:11" s="2" customFormat="1" x14ac:dyDescent="0.25">
      <c r="A50" s="1">
        <v>313</v>
      </c>
      <c r="B50" s="108" t="s">
        <v>34</v>
      </c>
      <c r="C50" s="5"/>
      <c r="D50" s="13">
        <v>17057.900000000001</v>
      </c>
      <c r="E50" s="13"/>
      <c r="F50" s="13">
        <v>15074.4</v>
      </c>
      <c r="G50" s="13"/>
      <c r="H50" s="13">
        <f t="shared" ref="H50:H56" si="5">D50-F50</f>
        <v>1983.5000000000018</v>
      </c>
      <c r="I50" s="13"/>
      <c r="J50" s="109">
        <f>H50/F50*100</f>
        <v>13.158069309557938</v>
      </c>
    </row>
    <row r="51" spans="1:11" s="2" customFormat="1" x14ac:dyDescent="0.25">
      <c r="A51" s="1">
        <v>321</v>
      </c>
      <c r="B51" s="117" t="s">
        <v>35</v>
      </c>
      <c r="C51" s="5"/>
      <c r="D51" s="13">
        <v>1217.2</v>
      </c>
      <c r="E51" s="13"/>
      <c r="F51" s="13">
        <v>1095.8</v>
      </c>
      <c r="G51" s="13"/>
      <c r="H51" s="13">
        <f t="shared" si="5"/>
        <v>121.40000000000009</v>
      </c>
      <c r="I51" s="13"/>
      <c r="J51" s="109">
        <f t="shared" si="4"/>
        <v>11.078663989779166</v>
      </c>
    </row>
    <row r="52" spans="1:11" s="2" customFormat="1" x14ac:dyDescent="0.25">
      <c r="A52" s="1">
        <v>322</v>
      </c>
      <c r="B52" s="108" t="s">
        <v>36</v>
      </c>
      <c r="C52" s="5"/>
      <c r="D52" s="13">
        <v>3283.5</v>
      </c>
      <c r="E52" s="13"/>
      <c r="F52" s="13">
        <v>3283.5</v>
      </c>
      <c r="G52" s="13"/>
      <c r="H52" s="13">
        <f t="shared" si="5"/>
        <v>0</v>
      </c>
      <c r="I52" s="13"/>
      <c r="J52" s="109">
        <f t="shared" si="4"/>
        <v>0</v>
      </c>
    </row>
    <row r="53" spans="1:11" s="2" customFormat="1" x14ac:dyDescent="0.25">
      <c r="A53" s="1">
        <v>324</v>
      </c>
      <c r="B53" s="108" t="s">
        <v>37</v>
      </c>
      <c r="C53" s="5"/>
      <c r="D53" s="13">
        <v>0.9</v>
      </c>
      <c r="E53" s="13"/>
      <c r="F53" s="13">
        <v>0.9</v>
      </c>
      <c r="G53" s="13"/>
      <c r="H53" s="13">
        <f t="shared" si="5"/>
        <v>0</v>
      </c>
      <c r="I53" s="13"/>
      <c r="J53" s="109">
        <f t="shared" si="4"/>
        <v>0</v>
      </c>
    </row>
    <row r="54" spans="1:11" s="2" customFormat="1" hidden="1" x14ac:dyDescent="0.25">
      <c r="A54" s="1">
        <v>325</v>
      </c>
      <c r="B54" s="108" t="s">
        <v>38</v>
      </c>
      <c r="C54" s="5"/>
      <c r="D54" s="13">
        <v>0</v>
      </c>
      <c r="E54" s="13"/>
      <c r="F54" s="13">
        <v>0</v>
      </c>
      <c r="G54" s="13"/>
      <c r="H54" s="13">
        <f>D54-F54</f>
        <v>0</v>
      </c>
      <c r="I54" s="13"/>
      <c r="J54" s="109" t="e">
        <f t="shared" si="4"/>
        <v>#DIV/0!</v>
      </c>
    </row>
    <row r="55" spans="1:11" s="2" customFormat="1" x14ac:dyDescent="0.25">
      <c r="A55" s="1"/>
      <c r="B55" s="118" t="s">
        <v>39</v>
      </c>
      <c r="C55" s="22"/>
      <c r="D55" s="23">
        <f>SUM(D56:D57)</f>
        <v>1657.7</v>
      </c>
      <c r="E55" s="16"/>
      <c r="F55" s="23">
        <f>SUM(F56:F57)</f>
        <v>1724.6</v>
      </c>
      <c r="G55" s="16"/>
      <c r="H55" s="23">
        <f t="shared" si="5"/>
        <v>-66.899999999999864</v>
      </c>
      <c r="I55" s="16"/>
      <c r="J55" s="119">
        <f t="shared" si="4"/>
        <v>-3.8791603850168075</v>
      </c>
    </row>
    <row r="56" spans="1:11" s="2" customFormat="1" hidden="1" x14ac:dyDescent="0.25">
      <c r="A56" s="1"/>
      <c r="B56" s="108" t="s">
        <v>40</v>
      </c>
      <c r="C56" s="3"/>
      <c r="D56" s="14">
        <v>0</v>
      </c>
      <c r="E56" s="14"/>
      <c r="F56" s="14">
        <v>0</v>
      </c>
      <c r="G56" s="14"/>
      <c r="H56" s="13">
        <f t="shared" si="5"/>
        <v>0</v>
      </c>
      <c r="I56" s="13"/>
      <c r="J56" s="120">
        <v>0</v>
      </c>
    </row>
    <row r="57" spans="1:11" s="2" customFormat="1" x14ac:dyDescent="0.25">
      <c r="A57" s="1"/>
      <c r="B57" s="101" t="s">
        <v>41</v>
      </c>
      <c r="C57" s="3"/>
      <c r="D57" s="24">
        <v>1657.7</v>
      </c>
      <c r="E57" s="25"/>
      <c r="F57" s="24">
        <v>1724.6</v>
      </c>
      <c r="G57" s="24"/>
      <c r="H57" s="16">
        <f>D57-F57</f>
        <v>-66.899999999999864</v>
      </c>
      <c r="I57" s="16"/>
      <c r="J57" s="119">
        <f t="shared" ref="J57" si="6">H57/F57*100</f>
        <v>-3.8791603850168075</v>
      </c>
    </row>
    <row r="58" spans="1:11" s="2" customFormat="1" ht="20.25" thickBot="1" x14ac:dyDescent="0.3">
      <c r="A58" s="1"/>
      <c r="B58" s="108" t="s">
        <v>42</v>
      </c>
      <c r="C58" s="5"/>
      <c r="D58" s="15">
        <f>D47+D50+D51+D52+D53+D54+D55</f>
        <v>78425.599999999991</v>
      </c>
      <c r="E58" s="16"/>
      <c r="F58" s="15">
        <f>F47+F50+F51+F52+F53+F54+F55</f>
        <v>69703.5</v>
      </c>
      <c r="G58" s="16"/>
      <c r="H58" s="15">
        <f>D58-F58</f>
        <v>8722.0999999999913</v>
      </c>
      <c r="I58" s="16"/>
      <c r="J58" s="110">
        <f>H58/F58*100</f>
        <v>12.513144964026186</v>
      </c>
    </row>
    <row r="59" spans="1:11" s="2" customFormat="1" ht="20.25" thickTop="1" x14ac:dyDescent="0.25">
      <c r="A59" s="1"/>
      <c r="B59" s="108"/>
      <c r="C59" s="5"/>
      <c r="D59" s="26"/>
      <c r="E59" s="26"/>
      <c r="F59" s="26"/>
      <c r="G59" s="26"/>
      <c r="H59" s="26"/>
      <c r="I59" s="26"/>
      <c r="J59" s="121"/>
    </row>
    <row r="60" spans="1:11" s="2" customFormat="1" ht="20.25" thickBot="1" x14ac:dyDescent="0.3">
      <c r="A60" s="1"/>
      <c r="B60" s="108" t="s">
        <v>43</v>
      </c>
      <c r="C60" s="5"/>
      <c r="D60" s="27">
        <f>D42+D58</f>
        <v>501594.5</v>
      </c>
      <c r="E60" s="16"/>
      <c r="F60" s="27">
        <f>F42+F58</f>
        <v>373496</v>
      </c>
      <c r="G60" s="16"/>
      <c r="H60" s="28">
        <f>D60-F60</f>
        <v>128098.5</v>
      </c>
      <c r="I60" s="24"/>
      <c r="J60" s="122">
        <f>H60/F60*100</f>
        <v>34.297154454130698</v>
      </c>
      <c r="K60" s="2" t="s">
        <v>2</v>
      </c>
    </row>
    <row r="61" spans="1:11" s="2" customFormat="1" ht="8.4499999999999993" customHeight="1" thickTop="1" x14ac:dyDescent="0.25">
      <c r="A61" s="1"/>
      <c r="B61" s="108" t="s">
        <v>2</v>
      </c>
      <c r="C61" s="5"/>
      <c r="D61" s="17"/>
      <c r="E61" s="17"/>
      <c r="F61" s="17"/>
      <c r="G61" s="17"/>
      <c r="H61" s="17"/>
      <c r="I61" s="17"/>
      <c r="J61" s="111"/>
    </row>
    <row r="62" spans="1:11" s="2" customFormat="1" ht="7.15" customHeight="1" x14ac:dyDescent="0.25">
      <c r="A62" s="1"/>
      <c r="B62" s="108"/>
      <c r="C62" s="5"/>
      <c r="D62" s="17"/>
      <c r="E62" s="17"/>
      <c r="F62" s="17"/>
      <c r="G62" s="17"/>
      <c r="H62" s="17"/>
      <c r="I62" s="17"/>
      <c r="J62" s="111"/>
    </row>
    <row r="63" spans="1:11" s="2" customFormat="1" ht="6.75" customHeight="1" x14ac:dyDescent="0.25">
      <c r="A63" s="1"/>
      <c r="B63" s="108"/>
      <c r="C63" s="5"/>
      <c r="D63" s="29" t="s">
        <v>2</v>
      </c>
      <c r="E63" s="29"/>
      <c r="F63" s="29" t="s">
        <v>2</v>
      </c>
      <c r="G63" s="17"/>
      <c r="H63" s="17"/>
      <c r="I63" s="17"/>
      <c r="J63" s="111"/>
    </row>
    <row r="64" spans="1:11" s="2" customFormat="1" ht="20.25" hidden="1" thickBot="1" x14ac:dyDescent="0.3">
      <c r="A64" s="1">
        <v>93</v>
      </c>
      <c r="B64" s="108" t="s">
        <v>44</v>
      </c>
      <c r="C64" s="5"/>
      <c r="D64" s="30">
        <f>+D28</f>
        <v>260536.2</v>
      </c>
      <c r="E64" s="13"/>
      <c r="F64" s="30">
        <f>F28</f>
        <v>260536.2</v>
      </c>
      <c r="G64" s="13"/>
      <c r="H64" s="31">
        <f>D64-F64</f>
        <v>0</v>
      </c>
      <c r="I64" s="14"/>
      <c r="J64" s="123">
        <f>H64/F64*100</f>
        <v>0</v>
      </c>
    </row>
    <row r="65" spans="1:10" s="2" customFormat="1" ht="16.5" customHeight="1" x14ac:dyDescent="0.25">
      <c r="A65" s="1"/>
      <c r="B65" s="101" t="s">
        <v>2</v>
      </c>
      <c r="C65" s="3"/>
      <c r="D65" s="17"/>
      <c r="E65" s="17"/>
      <c r="F65" s="17"/>
      <c r="G65" s="17"/>
      <c r="H65" s="17"/>
      <c r="I65" s="17"/>
      <c r="J65" s="111"/>
    </row>
    <row r="66" spans="1:10" s="2" customFormat="1" ht="7.9" customHeight="1" x14ac:dyDescent="0.25">
      <c r="A66" s="1"/>
      <c r="B66" s="101"/>
      <c r="C66" s="3"/>
      <c r="D66" s="17"/>
      <c r="E66" s="17"/>
      <c r="F66" s="17"/>
      <c r="G66" s="17"/>
      <c r="H66" s="17"/>
      <c r="I66" s="17"/>
      <c r="J66" s="111"/>
    </row>
    <row r="67" spans="1:10" s="2" customFormat="1" ht="11.45" customHeight="1" thickBot="1" x14ac:dyDescent="0.3">
      <c r="A67" s="1"/>
      <c r="B67" s="124"/>
      <c r="C67" s="125"/>
      <c r="D67" s="126"/>
      <c r="E67" s="126"/>
      <c r="F67" s="126"/>
      <c r="G67" s="126"/>
      <c r="H67" s="126"/>
      <c r="I67" s="126"/>
      <c r="J67" s="127"/>
    </row>
    <row r="68" spans="1:10" s="2" customFormat="1" ht="4.1500000000000004" customHeight="1" thickTop="1" thickBot="1" x14ac:dyDescent="0.3">
      <c r="A68" s="1"/>
      <c r="B68" s="32"/>
      <c r="C68" s="33"/>
      <c r="D68" s="34"/>
      <c r="E68" s="34"/>
      <c r="F68" s="33"/>
      <c r="G68" s="33"/>
      <c r="H68" s="33"/>
      <c r="I68" s="33"/>
      <c r="J68" s="35"/>
    </row>
    <row r="69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33:E33 D47:E47 F33 F38 F41:F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L32" sqref="L32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6174.3</v>
      </c>
      <c r="D8" s="48"/>
      <c r="E8" s="48">
        <v>5904.2</v>
      </c>
      <c r="F8" s="49"/>
      <c r="G8" s="50">
        <f>C8-E8</f>
        <v>270.10000000000036</v>
      </c>
      <c r="H8" s="50"/>
      <c r="I8" s="79">
        <f>G8/E8*100</f>
        <v>4.5747095288100059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546.20000000000005</v>
      </c>
      <c r="D10" s="49"/>
      <c r="E10" s="48">
        <v>13.5</v>
      </c>
      <c r="F10" s="49"/>
      <c r="G10" s="50">
        <f>C10-E10</f>
        <v>532.70000000000005</v>
      </c>
      <c r="H10" s="50"/>
      <c r="I10" s="79">
        <f>G10/E10*100</f>
        <v>3945.9259259259261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390.5</v>
      </c>
      <c r="D12" s="49"/>
      <c r="E12" s="48">
        <v>126.4</v>
      </c>
      <c r="F12" s="49"/>
      <c r="G12" s="50">
        <f>C12-E12</f>
        <v>264.10000000000002</v>
      </c>
      <c r="H12" s="50"/>
      <c r="I12" s="79">
        <f>G12/E12*100</f>
        <v>208.93987341772151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7111</v>
      </c>
      <c r="D14" s="56"/>
      <c r="E14" s="70">
        <f>SUM(E8:E12)</f>
        <v>6044.0999999999995</v>
      </c>
      <c r="F14" s="56"/>
      <c r="G14" s="71">
        <f>C14-E14</f>
        <v>1066.9000000000005</v>
      </c>
      <c r="H14" s="52"/>
      <c r="I14" s="80">
        <f>G14/E14*100</f>
        <v>17.651925017785949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99.6</v>
      </c>
      <c r="D19" s="40"/>
      <c r="E19" s="48">
        <v>32.9</v>
      </c>
      <c r="F19" s="40"/>
      <c r="G19" s="50">
        <f t="shared" ref="G19:G24" si="0">C19-E19</f>
        <v>66.699999999999989</v>
      </c>
      <c r="H19" s="40"/>
      <c r="I19" s="79">
        <f>G19/E19*100</f>
        <v>202.73556231003039</v>
      </c>
    </row>
    <row r="20" spans="1:9" x14ac:dyDescent="0.2">
      <c r="A20" s="38">
        <v>7110020100</v>
      </c>
      <c r="B20" s="78" t="s">
        <v>49</v>
      </c>
      <c r="C20" s="48">
        <v>3452.5</v>
      </c>
      <c r="D20" s="49"/>
      <c r="E20" s="48">
        <v>2150.8000000000002</v>
      </c>
      <c r="F20" s="49"/>
      <c r="G20" s="50">
        <f t="shared" si="0"/>
        <v>1301.6999999999998</v>
      </c>
      <c r="H20" s="50"/>
      <c r="I20" s="79">
        <f>G20/E20*100</f>
        <v>60.521666356704472</v>
      </c>
    </row>
    <row r="21" spans="1:9" x14ac:dyDescent="0.2">
      <c r="A21" s="38">
        <v>7110020200</v>
      </c>
      <c r="B21" s="78" t="s">
        <v>55</v>
      </c>
      <c r="C21" s="48">
        <v>219.4</v>
      </c>
      <c r="D21" s="49"/>
      <c r="E21" s="48">
        <v>162.30000000000001</v>
      </c>
      <c r="F21" s="49"/>
      <c r="G21" s="50">
        <f t="shared" si="0"/>
        <v>57.099999999999994</v>
      </c>
      <c r="H21" s="50"/>
      <c r="I21" s="79">
        <f>G21/E21*100</f>
        <v>35.181762168823163</v>
      </c>
    </row>
    <row r="22" spans="1:9" x14ac:dyDescent="0.2">
      <c r="B22" s="78" t="s">
        <v>26</v>
      </c>
      <c r="C22" s="48">
        <v>547</v>
      </c>
      <c r="D22" s="49"/>
      <c r="E22" s="48">
        <v>546.4</v>
      </c>
      <c r="F22" s="49"/>
      <c r="G22" s="50">
        <f t="shared" si="0"/>
        <v>0.60000000000002274</v>
      </c>
      <c r="H22" s="50"/>
      <c r="I22" s="79">
        <f>G22/E22*100</f>
        <v>0.1098096632503702</v>
      </c>
    </row>
    <row r="23" spans="1:9" x14ac:dyDescent="0.2">
      <c r="A23" s="38">
        <v>711007</v>
      </c>
      <c r="B23" s="78" t="s">
        <v>56</v>
      </c>
      <c r="C23" s="48">
        <v>17.399999999999999</v>
      </c>
      <c r="D23" s="49"/>
      <c r="E23" s="48">
        <v>0</v>
      </c>
      <c r="F23" s="49"/>
      <c r="G23" s="50">
        <f t="shared" si="0"/>
        <v>17.399999999999999</v>
      </c>
      <c r="H23" s="50"/>
      <c r="I23" s="79">
        <v>100</v>
      </c>
    </row>
    <row r="24" spans="1:9" x14ac:dyDescent="0.2">
      <c r="B24" s="78"/>
      <c r="C24" s="72">
        <f>SUM(C19:C23)</f>
        <v>4335.8999999999996</v>
      </c>
      <c r="D24" s="56"/>
      <c r="E24" s="72">
        <f>SUM(E19:E23)</f>
        <v>2892.4000000000005</v>
      </c>
      <c r="F24" s="56"/>
      <c r="G24" s="59">
        <f t="shared" si="0"/>
        <v>1443.4999999999991</v>
      </c>
      <c r="H24" s="52"/>
      <c r="I24" s="81">
        <f>G24/E24*100</f>
        <v>49.906651915364364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210.7</v>
      </c>
      <c r="D26" s="40"/>
      <c r="E26" s="48">
        <v>5.6</v>
      </c>
      <c r="F26" s="40"/>
      <c r="G26" s="50">
        <f>C26-E26</f>
        <v>205.1</v>
      </c>
      <c r="H26" s="40"/>
      <c r="I26" s="79">
        <v>100</v>
      </c>
    </row>
    <row r="27" spans="1:9" x14ac:dyDescent="0.2">
      <c r="B27" s="74"/>
      <c r="C27" s="70">
        <f>SUM(C24:C26)</f>
        <v>4546.5999999999995</v>
      </c>
      <c r="D27" s="56"/>
      <c r="E27" s="70">
        <f>SUM(E24:E26)</f>
        <v>2898.0000000000005</v>
      </c>
      <c r="F27" s="56"/>
      <c r="G27" s="71">
        <f>C27-E27</f>
        <v>1648.599999999999</v>
      </c>
      <c r="H27" s="52"/>
      <c r="I27" s="80">
        <f>G27/E27*100</f>
        <v>56.887508626639018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2564.4000000000005</v>
      </c>
      <c r="D29" s="51"/>
      <c r="E29" s="51">
        <f>+E14-E27</f>
        <v>3146.099999999999</v>
      </c>
      <c r="F29" s="51"/>
      <c r="G29" s="52">
        <f>C29-E29</f>
        <v>-581.69999999999845</v>
      </c>
      <c r="H29" s="52"/>
      <c r="I29" s="84">
        <f>G29/E29*100</f>
        <v>-18.489558501001195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2793.1</v>
      </c>
      <c r="D31" s="50"/>
      <c r="E31" s="48">
        <v>2696.3</v>
      </c>
      <c r="F31" s="50"/>
      <c r="G31" s="50">
        <f>C31-E31</f>
        <v>96.799999999999727</v>
      </c>
      <c r="H31" s="50"/>
      <c r="I31" s="79">
        <f>G31/E31*100</f>
        <v>3.5901049586470246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1778.4</v>
      </c>
      <c r="D33" s="50"/>
      <c r="E33" s="69">
        <v>1766.7</v>
      </c>
      <c r="F33" s="50"/>
      <c r="G33" s="45">
        <f>C33-E33</f>
        <v>11.700000000000045</v>
      </c>
      <c r="H33" s="50"/>
      <c r="I33" s="87">
        <f>G33/E33*100</f>
        <v>0.66225165562914157</v>
      </c>
    </row>
    <row r="34" spans="1:9" ht="14.25" customHeight="1" x14ac:dyDescent="0.2">
      <c r="B34" s="85"/>
      <c r="C34" s="73">
        <f>SUM(C31-C33)</f>
        <v>1014.6999999999998</v>
      </c>
      <c r="D34" s="52"/>
      <c r="E34" s="73">
        <f>SUM(E31-E33)</f>
        <v>929.60000000000014</v>
      </c>
      <c r="F34" s="52"/>
      <c r="G34" s="73">
        <f>SUM(G31-G33)</f>
        <v>85.099999999999682</v>
      </c>
      <c r="H34" s="52"/>
      <c r="I34" s="81">
        <f>G34/E34*100</f>
        <v>9.1544750430292243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1853.2</v>
      </c>
      <c r="D36" s="56"/>
      <c r="E36" s="55">
        <v>1797.7</v>
      </c>
      <c r="F36" s="56"/>
      <c r="G36" s="57">
        <f>C36-E36</f>
        <v>55.5</v>
      </c>
      <c r="H36" s="52"/>
      <c r="I36" s="89">
        <f>G36/E36*100</f>
        <v>3.0872781887967959</v>
      </c>
    </row>
    <row r="37" spans="1:9" ht="15" customHeight="1" x14ac:dyDescent="0.2">
      <c r="B37" s="90" t="s">
        <v>62</v>
      </c>
      <c r="C37" s="58">
        <f>(C29+C31-C33-C36)</f>
        <v>1725.8999999999999</v>
      </c>
      <c r="D37" s="51"/>
      <c r="E37" s="58">
        <f>(E29+E31-E33-E36)</f>
        <v>2278</v>
      </c>
      <c r="F37" s="51"/>
      <c r="G37" s="59">
        <f>C37-E37</f>
        <v>-552.10000000000014</v>
      </c>
      <c r="H37" s="52"/>
      <c r="I37" s="81">
        <f>G37/E37*100</f>
        <v>-24.236172080772615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353.7</v>
      </c>
      <c r="D41" s="50"/>
      <c r="E41" s="48">
        <v>146.19999999999999</v>
      </c>
      <c r="F41" s="50"/>
      <c r="G41" s="50">
        <f>C41-E41</f>
        <v>207.5</v>
      </c>
      <c r="H41" s="50"/>
      <c r="I41" s="79">
        <f>G41/E41*100</f>
        <v>141.92886456908346</v>
      </c>
    </row>
    <row r="42" spans="1:9" ht="15" customHeight="1" x14ac:dyDescent="0.2">
      <c r="A42" s="38">
        <v>82</v>
      </c>
      <c r="B42" s="91" t="s">
        <v>65</v>
      </c>
      <c r="C42" s="48">
        <v>24.1</v>
      </c>
      <c r="D42" s="50"/>
      <c r="E42" s="48">
        <v>45.8</v>
      </c>
      <c r="F42" s="50"/>
      <c r="G42" s="50">
        <f>C42-E42</f>
        <v>-21.699999999999996</v>
      </c>
      <c r="H42" s="50"/>
      <c r="I42" s="79">
        <f>G42/E42*100</f>
        <v>-47.379912663755455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329.59999999999997</v>
      </c>
      <c r="D44" s="56"/>
      <c r="E44" s="70">
        <f>SUM(E41-E42)</f>
        <v>100.39999999999999</v>
      </c>
      <c r="F44" s="56"/>
      <c r="G44" s="71">
        <f>C44-E44</f>
        <v>229.2</v>
      </c>
      <c r="H44" s="52"/>
      <c r="I44" s="80">
        <f>G44/E44*100</f>
        <v>228.28685258964146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2055.5</v>
      </c>
      <c r="D46" s="51"/>
      <c r="E46" s="51">
        <f>E37+E44</f>
        <v>2378.4</v>
      </c>
      <c r="F46" s="51"/>
      <c r="G46" s="52">
        <f>C46-E46</f>
        <v>-322.90000000000009</v>
      </c>
      <c r="H46" s="52"/>
      <c r="I46" s="84">
        <f t="shared" ref="I46:I51" si="1">G46/E46*100</f>
        <v>-13.576353851328626</v>
      </c>
    </row>
    <row r="47" spans="1:9" x14ac:dyDescent="0.2">
      <c r="A47" s="38">
        <v>83</v>
      </c>
      <c r="B47" s="86" t="s">
        <v>67</v>
      </c>
      <c r="C47" s="69">
        <v>-356.2</v>
      </c>
      <c r="D47" s="50"/>
      <c r="E47" s="69">
        <v>-585.5</v>
      </c>
      <c r="F47" s="50"/>
      <c r="G47" s="45">
        <f>C47-E47</f>
        <v>229.3</v>
      </c>
      <c r="H47" s="50"/>
      <c r="I47" s="87">
        <f t="shared" si="1"/>
        <v>-39.163108454312557</v>
      </c>
    </row>
    <row r="48" spans="1:9" x14ac:dyDescent="0.2">
      <c r="B48" s="86" t="s">
        <v>74</v>
      </c>
      <c r="C48" s="51">
        <f>SUM(C46:C47)</f>
        <v>1699.3</v>
      </c>
      <c r="D48" s="51"/>
      <c r="E48" s="51">
        <f>SUM(E46:E47)</f>
        <v>1792.9</v>
      </c>
      <c r="F48" s="51">
        <f t="shared" ref="F48:H48" si="2">SUM(F46:F47)</f>
        <v>0</v>
      </c>
      <c r="G48" s="51">
        <f>SUM(G46:G47)</f>
        <v>-93.60000000000008</v>
      </c>
      <c r="H48" s="51">
        <f t="shared" si="2"/>
        <v>0</v>
      </c>
      <c r="I48" s="84">
        <f t="shared" si="1"/>
        <v>-5.2205923364381768</v>
      </c>
    </row>
    <row r="49" spans="2:9" ht="15.75" customHeight="1" x14ac:dyDescent="0.2">
      <c r="B49" s="86" t="s">
        <v>75</v>
      </c>
      <c r="C49" s="48">
        <v>-41.6</v>
      </c>
      <c r="D49" s="50"/>
      <c r="E49" s="48">
        <v>-68.3</v>
      </c>
      <c r="F49" s="50"/>
      <c r="G49" s="50">
        <f>C49-E49</f>
        <v>26.699999999999996</v>
      </c>
      <c r="H49" s="50"/>
      <c r="I49" s="87">
        <f t="shared" si="1"/>
        <v>-39.092240117130302</v>
      </c>
    </row>
    <row r="50" spans="2:9" ht="15.75" customHeight="1" thickBot="1" x14ac:dyDescent="0.25">
      <c r="B50" s="93" t="s">
        <v>76</v>
      </c>
      <c r="C50" s="61">
        <f>SUM(C48+C49)</f>
        <v>1657.7</v>
      </c>
      <c r="D50" s="52"/>
      <c r="E50" s="61">
        <f>SUM(E48+E49)</f>
        <v>1724.6000000000001</v>
      </c>
      <c r="F50" s="52"/>
      <c r="G50" s="61">
        <f>SUM(G46+G47+G49)</f>
        <v>-66.900000000000091</v>
      </c>
      <c r="H50" s="52"/>
      <c r="I50" s="94">
        <f t="shared" si="1"/>
        <v>-3.8791603850168208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255.29999999999995</v>
      </c>
      <c r="D52" s="51"/>
      <c r="E52" s="67">
        <f>SUM(E50-E51)</f>
        <v>322.20000000000005</v>
      </c>
      <c r="F52" s="56"/>
      <c r="G52" s="67">
        <f>SUM(G50-G51)</f>
        <v>-66.900000000000091</v>
      </c>
      <c r="H52" s="52"/>
      <c r="I52" s="84">
        <f t="shared" ref="I52:I56" si="3">G52/E52*100</f>
        <v>-20.763500931098722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 t="shared" si="3"/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-602.20000000000005</v>
      </c>
      <c r="D54" s="51"/>
      <c r="E54" s="67">
        <f>SUM(E52-E53)</f>
        <v>-535.29999999999995</v>
      </c>
      <c r="F54" s="51">
        <f t="shared" ref="F54:H54" si="4">SUM(F52-F53)</f>
        <v>0</v>
      </c>
      <c r="G54" s="67">
        <f t="shared" si="4"/>
        <v>-66.900000000000091</v>
      </c>
      <c r="H54" s="51">
        <f t="shared" si="4"/>
        <v>0</v>
      </c>
      <c r="I54" s="84">
        <f t="shared" si="3"/>
        <v>12.497664860825724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 t="shared" ref="G55" si="5">C55-E55</f>
        <v>0</v>
      </c>
      <c r="H55" s="50"/>
      <c r="I55" s="95">
        <f t="shared" si="3"/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99.5</v>
      </c>
      <c r="D56" s="51"/>
      <c r="E56" s="67">
        <f>SUM(E52-E53+E55)</f>
        <v>166.40000000000009</v>
      </c>
      <c r="F56" s="56"/>
      <c r="G56" s="67">
        <f>SUM(G52-G53+G55)</f>
        <v>-66.900000000000091</v>
      </c>
      <c r="H56" s="52"/>
      <c r="I56" s="96">
        <f t="shared" si="3"/>
        <v>-40.204326923076955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MAR 2018 </vt:lpstr>
      <vt:lpstr>ESTAD.RESULT. MAR 2018</vt:lpstr>
      <vt:lpstr>'BALANCE MAR 2018 '!Área_de_impresión</vt:lpstr>
      <vt:lpstr>'ESTAD.RESULT. MAR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2018-04-06T18:28:36Z</cp:lastPrinted>
  <dcterms:created xsi:type="dcterms:W3CDTF">2014-11-04T23:55:13Z</dcterms:created>
  <dcterms:modified xsi:type="dcterms:W3CDTF">2018-04-23T17:25:05Z</dcterms:modified>
</cp:coreProperties>
</file>