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4_ABR_2019\"/>
    </mc:Choice>
  </mc:AlternateContent>
  <bookViews>
    <workbookView xWindow="0" yWindow="0" windowWidth="24000" windowHeight="9735" activeTab="1"/>
  </bookViews>
  <sheets>
    <sheet name="BALANCE ABR 2019-2018" sheetId="2" r:id="rId1"/>
    <sheet name="ESTAD.RESULT. ABR 2019-2018" sheetId="3" r:id="rId2"/>
  </sheets>
  <definedNames>
    <definedName name="A_impresión_IM">#REF!</definedName>
    <definedName name="_xlnm.Print_Area" localSheetId="0">'BALANCE ABR 2019-2018'!$B$1:$J$81</definedName>
    <definedName name="_xlnm.Print_Area" localSheetId="1">'ESTAD.RESULT. ABR 2019-2018'!$B$1:$I$57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C44" i="3" l="1"/>
  <c r="D12" i="2" l="1"/>
  <c r="D8" i="2" s="1"/>
  <c r="D46" i="2" l="1"/>
  <c r="F60" i="2" l="1"/>
  <c r="F55" i="2"/>
  <c r="F41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C48" i="3" s="1"/>
  <c r="G27" i="3"/>
  <c r="I27" i="3" s="1"/>
  <c r="G29" i="3"/>
  <c r="I29" i="3" s="1"/>
  <c r="H70" i="2"/>
  <c r="C50" i="3" l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<sst xmlns="http://schemas.openxmlformats.org/spreadsheetml/2006/main" count="107" uniqueCount="81">
  <si>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</si>
  <si>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</si>
  <si>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</si>
  <si>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</si>
  <si>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</si>
  <si>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</si>
  <si>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</si>
  <si>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</si>
  <si>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</si>
  <si>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</si>
  <si>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</si>
  <si>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</si>
  <si>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</si>
  <si>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</si>
  <si>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</si>
  <si>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</si>
  <si>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</si>
  <si>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</si>
  <si>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</si>
  <si>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</si>
  <si>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</si>
  <si>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</si>
  <si>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</si>
  <si>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</si>
  <si>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</si>
  <si>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</si>
  <si>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</si>
  <si>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</si>
  <si>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</si>
  <si>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</si>
  <si>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</si>
  <si>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</si>
  <si>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</si>
  <si>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</si>
  <si>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</si>
  <si>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</si>
  <si>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</si>
  <si>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</si>
  <si>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</si>
  <si>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</si>
  <si>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</si>
  <si>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</si>
  <si>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</si>
  <si>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</si>
  <si>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</si>
  <si>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</si>
  <si>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</si>
  <si>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</si>
  <si>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</si>
  <si>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</si>
  <si>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</si>
  <si>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</si>
  <si>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</si>
  <si>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</si>
  <si>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</si>
  <si>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</si>
  <si>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</si>
  <si>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</si>
  <si>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</si>
  <si>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</si>
  <si>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</si>
  <si>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</si>
  <si>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</si>
  <si>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</si>
  <si>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</si>
  <si>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</si>
  <si>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</si>
  <si>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</si>
  <si>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</si>
  <si>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</si>
  <si>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</si>
  <si>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</si>
  <si>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</si>
  <si>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</si>
  <si>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</si>
  <si>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</si>
  <si>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</si>
  <si>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2018</t>
  </si>
  <si>
    <t>2019</t>
  </si>
  <si>
    <t xml:space="preserve">ESTADO DE RESULTADOS COMPARATIVO DEL 1 DE ENERO AL 30 DE ABRIL DE 2019 Y 2018 </t>
  </si>
  <si>
    <t>BALANCE DE SITUACIÓN COMPARATIVO AL 30 DE ABRIL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</si>
</sst>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3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3" fontId="24" fillId="0" borderId="0"/>
    <xf numFmtId="173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zoomScale="50" zoomScaleNormal="50" zoomScaleSheetLayoutView="70" workbookViewId="0">
      <selection activeCell="V13" sqref="V13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80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2019</v>
      </c>
      <c r="E6" s="8"/>
      <c r="F6" s="7">
        <v>2018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480774.89999999997</v>
      </c>
      <c r="E8" s="12"/>
      <c r="F8" s="11">
        <f>F9+F11+F10+F12+F28</f>
        <v>462912.1</v>
      </c>
      <c r="G8" s="12"/>
      <c r="H8" s="11">
        <f t="shared" ref="H8:H13" si="0">D8-F8</f>
        <v>17862.799999999988</v>
      </c>
      <c r="I8" s="12"/>
      <c r="J8" s="107">
        <f t="shared" ref="J8:J13" si="1">H8/F8*100</f>
        <v>3.8587887419663449</v>
      </c>
    </row>
    <row r="9" spans="1:10" x14ac:dyDescent="0.25">
      <c r="A9" s="1">
        <v>111</v>
      </c>
      <c r="B9" s="108" t="s">
        <v>8</v>
      </c>
      <c r="C9" s="5"/>
      <c r="D9" s="13">
        <v>39631.4</v>
      </c>
      <c r="E9" s="13"/>
      <c r="F9" s="13">
        <v>97999.4</v>
      </c>
      <c r="G9" s="13"/>
      <c r="H9" s="13">
        <f t="shared" si="0"/>
        <v>-58367.999999999993</v>
      </c>
      <c r="I9" s="13"/>
      <c r="J9" s="109">
        <f t="shared" si="1"/>
        <v>-59.559548323765242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99074.5</v>
      </c>
      <c r="E11" s="13"/>
      <c r="F11" s="13">
        <v>53133.3</v>
      </c>
      <c r="G11" s="13"/>
      <c r="H11" s="13">
        <f t="shared" si="0"/>
        <v>45941.2</v>
      </c>
      <c r="I11" s="13"/>
      <c r="J11" s="109">
        <f t="shared" si="1"/>
        <v>86.464044205799368</v>
      </c>
    </row>
    <row r="12" spans="1:10" x14ac:dyDescent="0.25">
      <c r="B12" s="103" t="s">
        <v>11</v>
      </c>
      <c r="C12" s="6"/>
      <c r="D12" s="11">
        <f>D13+D22</f>
        <v>345524.2</v>
      </c>
      <c r="E12" s="12"/>
      <c r="F12" s="11">
        <f>F13+F22</f>
        <v>314928.69999999995</v>
      </c>
      <c r="G12" s="12"/>
      <c r="H12" s="11">
        <f t="shared" si="0"/>
        <v>30595.500000000058</v>
      </c>
      <c r="I12" s="12"/>
      <c r="J12" s="107">
        <f t="shared" si="1"/>
        <v>9.7150561381036606</v>
      </c>
    </row>
    <row r="13" spans="1:10" s="2" customFormat="1" ht="18" customHeight="1" x14ac:dyDescent="0.25">
      <c r="A13" s="1"/>
      <c r="B13" s="108" t="s">
        <v>12</v>
      </c>
      <c r="C13" s="5"/>
      <c r="D13" s="13">
        <v>344521.3</v>
      </c>
      <c r="E13" s="13"/>
      <c r="F13" s="13">
        <v>313961.59999999998</v>
      </c>
      <c r="G13" s="13"/>
      <c r="H13" s="13">
        <f t="shared" si="0"/>
        <v>30559.700000000012</v>
      </c>
      <c r="I13" s="13"/>
      <c r="J13" s="109">
        <f t="shared" si="1"/>
        <v>9.7335788835322585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v>12.9315</v>
      </c>
      <c r="E14" s="13"/>
      <c r="F14" s="13"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v>9587.2050099999997</v>
      </c>
      <c r="E15" s="13"/>
      <c r="F15" s="13"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v>0</v>
      </c>
      <c r="E16" s="13"/>
      <c r="F16" s="13"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v>916.08730000000003</v>
      </c>
      <c r="E17" s="13"/>
      <c r="F17" s="13"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v>3656.8647999999998</v>
      </c>
      <c r="E18" s="13"/>
      <c r="F18" s="13"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v>227089.34777000002</v>
      </c>
      <c r="E19" s="13"/>
      <c r="F19" s="13"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v>0</v>
      </c>
      <c r="E20" s="13"/>
      <c r="F20" s="13"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v>0</v>
      </c>
      <c r="E21" s="13"/>
      <c r="F21" s="13"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1002.9</v>
      </c>
      <c r="E22" s="13"/>
      <c r="F22" s="13">
        <v>967.1</v>
      </c>
      <c r="G22" s="13"/>
      <c r="H22" s="13">
        <f>D22-F22</f>
        <v>35.799999999999955</v>
      </c>
      <c r="I22" s="13"/>
      <c r="J22" s="109">
        <f>H22/F22*100</f>
        <v>3.7017888532726659</v>
      </c>
    </row>
    <row r="23" spans="1:10" s="2" customFormat="1" hidden="1" x14ac:dyDescent="0.25">
      <c r="A23" s="1">
        <v>1141049901</v>
      </c>
      <c r="B23" s="108"/>
      <c r="C23" s="5"/>
      <c r="D23" s="13">
        <v>9.3170000000000003E-2</v>
      </c>
      <c r="E23" s="13"/>
      <c r="F23" s="13"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v>35.63064</v>
      </c>
      <c r="E24" s="13"/>
      <c r="F24" s="13"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v>1.3703099999999999</v>
      </c>
      <c r="E25" s="13"/>
      <c r="F25" s="13"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v>769.73696999999993</v>
      </c>
      <c r="E26" s="13"/>
      <c r="F26" s="13"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-3455.2</v>
      </c>
      <c r="E28" s="13"/>
      <c r="F28" s="13">
        <v>-3149.3</v>
      </c>
      <c r="G28" s="13"/>
      <c r="H28" s="13">
        <f>D28-F28</f>
        <v>-305.89999999999964</v>
      </c>
      <c r="I28" s="13"/>
      <c r="J28" s="109">
        <f>H28/F28*100</f>
        <v>9.713269615470093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18682.599999999999</v>
      </c>
      <c r="E30" s="14"/>
      <c r="F30" s="13">
        <v>15936.8</v>
      </c>
      <c r="G30" s="13"/>
      <c r="H30" s="13">
        <f>D30-F30</f>
        <v>2745.7999999999993</v>
      </c>
      <c r="I30" s="13"/>
      <c r="J30" s="109">
        <f>H30/F30*100</f>
        <v>17.229305757743081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2218.9</v>
      </c>
      <c r="E31" s="14"/>
      <c r="F31" s="13">
        <v>1460.9</v>
      </c>
      <c r="G31" s="13"/>
      <c r="H31" s="13">
        <f>D31-F31</f>
        <v>758</v>
      </c>
      <c r="I31" s="13"/>
      <c r="J31" s="109">
        <f>H31/F31*100</f>
        <v>51.885823807242105</v>
      </c>
    </row>
    <row r="32" spans="1:10" s="2" customFormat="1" x14ac:dyDescent="0.25">
      <c r="A32" s="1">
        <v>13</v>
      </c>
      <c r="B32" s="108" t="s">
        <v>17</v>
      </c>
      <c r="C32" s="5"/>
      <c r="D32" s="13">
        <v>9571.9</v>
      </c>
      <c r="E32" s="13"/>
      <c r="F32" s="13">
        <v>8942.7999999999993</v>
      </c>
      <c r="G32" s="13"/>
      <c r="H32" s="13">
        <f>D32-F32</f>
        <v>629.10000000000036</v>
      </c>
      <c r="I32" s="13"/>
      <c r="J32" s="109">
        <f>H32/F32*100</f>
        <v>7.0347094869615825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511248.3</v>
      </c>
      <c r="E34" s="16"/>
      <c r="F34" s="15">
        <f>F8+F30+F31+F32</f>
        <v>489252.6</v>
      </c>
      <c r="G34" s="16"/>
      <c r="H34" s="15">
        <f>H8+H30+H31+H32</f>
        <v>21995.69999999999</v>
      </c>
      <c r="I34" s="16"/>
      <c r="J34" s="110">
        <f>H34/F34*100</f>
        <v>4.4957758017024316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272805.40000000002</v>
      </c>
      <c r="E46" s="12"/>
      <c r="F46" s="11">
        <f>SUM(F47:F51)</f>
        <v>278623.59999999998</v>
      </c>
      <c r="G46" s="12"/>
      <c r="H46" s="11">
        <f t="shared" ref="H46:H55" si="2">D46-F46</f>
        <v>-5818.1999999999534</v>
      </c>
      <c r="I46" s="12"/>
      <c r="J46" s="107">
        <f>H46/F46*100</f>
        <v>-2.0881935342160372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27300.2</v>
      </c>
      <c r="E47" s="12"/>
      <c r="F47" s="13">
        <v>24167.8</v>
      </c>
      <c r="G47" s="12"/>
      <c r="H47" s="13">
        <f>D47-F47</f>
        <v>3132.4000000000015</v>
      </c>
      <c r="I47" s="13"/>
      <c r="J47" s="109">
        <f>H47/F47*100</f>
        <v>12.961047343986634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215344.4</v>
      </c>
      <c r="E48" s="13"/>
      <c r="F48" s="13">
        <v>224362.1</v>
      </c>
      <c r="G48" s="13"/>
      <c r="H48" s="13">
        <f t="shared" si="2"/>
        <v>-9017.7000000000116</v>
      </c>
      <c r="I48" s="13"/>
      <c r="J48" s="109">
        <f>H48/F48*100</f>
        <v>-4.0192617202281538</v>
      </c>
    </row>
    <row r="49" spans="1:11" s="2" customFormat="1" x14ac:dyDescent="0.25">
      <c r="A49" s="1">
        <v>213</v>
      </c>
      <c r="B49" s="108" t="s">
        <v>25</v>
      </c>
      <c r="C49" s="5"/>
      <c r="D49" s="13">
        <v>71.400000000000006</v>
      </c>
      <c r="E49" s="13"/>
      <c r="F49" s="13">
        <v>4.3</v>
      </c>
      <c r="G49" s="13"/>
      <c r="H49" s="13">
        <f t="shared" si="2"/>
        <v>67.100000000000009</v>
      </c>
      <c r="I49" s="13"/>
      <c r="J49" s="109">
        <f>H49/F49*100</f>
        <v>1560.4651162790701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30089.4</v>
      </c>
      <c r="E50" s="13"/>
      <c r="F50" s="13">
        <v>30089.4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143088.4</v>
      </c>
      <c r="E52" s="13"/>
      <c r="F52" s="13">
        <v>123379.3</v>
      </c>
      <c r="G52" s="13"/>
      <c r="H52" s="13">
        <f t="shared" si="2"/>
        <v>19709.099999999991</v>
      </c>
      <c r="I52" s="13"/>
      <c r="J52" s="109">
        <f>H52/F52*100</f>
        <v>15.974397650173078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6142</v>
      </c>
      <c r="E53" s="14"/>
      <c r="F53" s="13">
        <v>8165</v>
      </c>
      <c r="G53" s="14"/>
      <c r="H53" s="14">
        <f t="shared" si="2"/>
        <v>-2023</v>
      </c>
      <c r="I53" s="14"/>
      <c r="J53" s="109">
        <f>H53/F53*100</f>
        <v>-24.776484996938152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422035.80000000005</v>
      </c>
      <c r="E55" s="16"/>
      <c r="F55" s="15">
        <f>SUM(F46,F52,F53)</f>
        <v>410167.89999999997</v>
      </c>
      <c r="G55" s="16"/>
      <c r="H55" s="15">
        <f t="shared" si="2"/>
        <v>11867.900000000081</v>
      </c>
      <c r="I55" s="16"/>
      <c r="J55" s="110">
        <f>H55/F55*100</f>
        <v>2.8934248633303783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62483.4</v>
      </c>
      <c r="E60" s="12"/>
      <c r="F60" s="11">
        <f>SUM(F61:F62)</f>
        <v>55347.899999999994</v>
      </c>
      <c r="G60" s="12"/>
      <c r="H60" s="11">
        <f>D60-F60</f>
        <v>7135.5000000000073</v>
      </c>
      <c r="I60" s="12"/>
      <c r="J60" s="107">
        <f t="shared" ref="J60:J68" si="3">H60/F60*100</f>
        <v>12.892088046700973</v>
      </c>
    </row>
    <row r="61" spans="1:11" s="2" customFormat="1" x14ac:dyDescent="0.25">
      <c r="A61" s="1">
        <v>311</v>
      </c>
      <c r="B61" s="108" t="s">
        <v>32</v>
      </c>
      <c r="C61" s="5"/>
      <c r="D61" s="13">
        <v>63664.3</v>
      </c>
      <c r="E61" s="13"/>
      <c r="F61" s="13">
        <v>56582.7</v>
      </c>
      <c r="G61" s="13"/>
      <c r="H61" s="13">
        <f>D61-F61</f>
        <v>7081.6000000000058</v>
      </c>
      <c r="I61" s="13"/>
      <c r="J61" s="109">
        <f t="shared" si="3"/>
        <v>12.5154861821723</v>
      </c>
    </row>
    <row r="62" spans="1:11" s="2" customFormat="1" x14ac:dyDescent="0.25">
      <c r="A62" s="1"/>
      <c r="B62" s="108" t="s">
        <v>33</v>
      </c>
      <c r="C62" s="5"/>
      <c r="D62" s="13">
        <v>-1180.9000000000001</v>
      </c>
      <c r="E62" s="13"/>
      <c r="F62" s="13">
        <v>-1234.8</v>
      </c>
      <c r="G62" s="13"/>
      <c r="H62" s="13">
        <f>D62-F62</f>
        <v>53.899999999999864</v>
      </c>
      <c r="I62" s="13"/>
      <c r="J62" s="109">
        <v>0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19013.8</v>
      </c>
      <c r="E63" s="13"/>
      <c r="F63" s="13">
        <v>17057.900000000001</v>
      </c>
      <c r="G63" s="13"/>
      <c r="H63" s="13">
        <f t="shared" ref="H63:H69" si="4">D63-F63</f>
        <v>1955.8999999999978</v>
      </c>
      <c r="I63" s="13"/>
      <c r="J63" s="109">
        <f>H63/F63*100</f>
        <v>11.466241448243908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1504.3</v>
      </c>
      <c r="E64" s="13"/>
      <c r="F64" s="13">
        <v>1217.2</v>
      </c>
      <c r="G64" s="13"/>
      <c r="H64" s="13">
        <f t="shared" si="4"/>
        <v>287.09999999999991</v>
      </c>
      <c r="I64" s="13"/>
      <c r="J64" s="109">
        <f t="shared" si="3"/>
        <v>23.586920801840279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09">
        <f t="shared" si="3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09">
        <f t="shared" si="3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3"/>
        <v>#DIV/0!</v>
      </c>
    </row>
    <row r="68" spans="1:11" s="2" customFormat="1" x14ac:dyDescent="0.25">
      <c r="A68" s="1"/>
      <c r="B68" s="118" t="s">
        <v>39</v>
      </c>
      <c r="C68" s="22"/>
      <c r="D68" s="23">
        <v>2926.6</v>
      </c>
      <c r="E68" s="16"/>
      <c r="F68" s="23">
        <v>2177.3000000000002</v>
      </c>
      <c r="G68" s="16"/>
      <c r="H68" s="23">
        <f t="shared" si="4"/>
        <v>749.29999999999973</v>
      </c>
      <c r="I68" s="16"/>
      <c r="J68" s="119">
        <f t="shared" si="3"/>
        <v>34.414182703348168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2040.4</v>
      </c>
      <c r="E70" s="25"/>
      <c r="F70" s="24">
        <v>1003.8</v>
      </c>
      <c r="G70" s="24"/>
      <c r="H70" s="16">
        <f>D70-F70</f>
        <v>1036.6000000000001</v>
      </c>
      <c r="I70" s="16"/>
      <c r="J70" s="119">
        <f>H70/F70*100</f>
        <v>103.26758318390119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89212.5</v>
      </c>
      <c r="E71" s="16"/>
      <c r="F71" s="15">
        <f>F60+F63+F64+F65+F66+F67+F68</f>
        <v>79084.699999999983</v>
      </c>
      <c r="G71" s="16"/>
      <c r="H71" s="15">
        <f>D71-F71</f>
        <v>10127.800000000017</v>
      </c>
      <c r="I71" s="16"/>
      <c r="J71" s="110">
        <f>H71/F71*100</f>
        <v>12.806269733589454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511248.30000000005</v>
      </c>
      <c r="E73" s="16"/>
      <c r="F73" s="27">
        <f>F55+F71</f>
        <v>489252.6</v>
      </c>
      <c r="G73" s="16"/>
      <c r="H73" s="28">
        <f>D73-F73</f>
        <v>21995.70000000007</v>
      </c>
      <c r="I73" s="24"/>
      <c r="J73" s="122">
        <f>H73/F73*100</f>
        <v>4.4957758017024476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tabSelected="1" zoomScale="80" zoomScaleNormal="80" zoomScaleSheetLayoutView="90" workbookViewId="0">
      <selection activeCell="N13" sqref="N13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79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8467.1</v>
      </c>
      <c r="D8" s="48"/>
      <c r="E8" s="48">
        <v>8205.7999999999993</v>
      </c>
      <c r="F8" s="49"/>
      <c r="G8" s="50">
        <f>C8-E8</f>
        <v>261.30000000000109</v>
      </c>
      <c r="H8" s="50"/>
      <c r="I8" s="79">
        <f>G8/E8*100</f>
        <v>3.1843330327329582</v>
      </c>
    </row>
    <row r="9" spans="1:9" ht="1.5" customHeight="1" x14ac:dyDescent="0.2">
      <c r="B9" s="78" t="s">
        <v>50</v>
      </c>
      <c r="C9" s="48"/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1775.5</v>
      </c>
      <c r="D10" s="49"/>
      <c r="E10" s="48">
        <v>812.1</v>
      </c>
      <c r="F10" s="49"/>
      <c r="G10" s="50">
        <f>C10-E10</f>
        <v>963.4</v>
      </c>
      <c r="H10" s="50"/>
      <c r="I10" s="79">
        <f>G10/E10*100</f>
        <v>118.63071050363254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234.9</v>
      </c>
      <c r="D12" s="49"/>
      <c r="E12" s="48">
        <v>522.5</v>
      </c>
      <c r="F12" s="49"/>
      <c r="G12" s="50">
        <f>C12-E12</f>
        <v>-287.60000000000002</v>
      </c>
      <c r="H12" s="50"/>
      <c r="I12" s="79">
        <f>G12/E12*100</f>
        <v>-55.043062200956939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10477.5</v>
      </c>
      <c r="D14" s="56"/>
      <c r="E14" s="70">
        <f>SUM(E8:E12)</f>
        <v>9540.4</v>
      </c>
      <c r="F14" s="56"/>
      <c r="G14" s="71">
        <f>C14-E14</f>
        <v>937.10000000000036</v>
      </c>
      <c r="H14" s="52"/>
      <c r="I14" s="80">
        <f>G14/E14*100</f>
        <v>9.8224393107207284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126.8</v>
      </c>
      <c r="D19" s="40"/>
      <c r="E19" s="48">
        <v>134.30000000000001</v>
      </c>
      <c r="F19" s="40"/>
      <c r="G19" s="50">
        <f t="shared" ref="G19:G24" si="0">C19-E19</f>
        <v>-7.5000000000000142</v>
      </c>
      <c r="H19" s="40"/>
      <c r="I19" s="79">
        <f t="shared" ref="I19:I24" si="1">G19/E19*100</f>
        <v>-5.5845122859270395</v>
      </c>
    </row>
    <row r="20" spans="1:9" x14ac:dyDescent="0.2">
      <c r="A20" s="38">
        <v>7110020100</v>
      </c>
      <c r="B20" s="78" t="s">
        <v>49</v>
      </c>
      <c r="C20" s="48">
        <v>4766.1000000000004</v>
      </c>
      <c r="D20" s="49"/>
      <c r="E20" s="48">
        <v>4657.3999999999996</v>
      </c>
      <c r="F20" s="49"/>
      <c r="G20" s="50">
        <f t="shared" si="0"/>
        <v>108.70000000000073</v>
      </c>
      <c r="H20" s="50"/>
      <c r="I20" s="79">
        <f t="shared" si="1"/>
        <v>2.3339202129943901</v>
      </c>
    </row>
    <row r="21" spans="1:9" x14ac:dyDescent="0.2">
      <c r="A21" s="38">
        <v>7110020200</v>
      </c>
      <c r="B21" s="78" t="s">
        <v>55</v>
      </c>
      <c r="C21" s="48">
        <v>279.60000000000002</v>
      </c>
      <c r="D21" s="49"/>
      <c r="E21" s="48">
        <v>290.7</v>
      </c>
      <c r="F21" s="49"/>
      <c r="G21" s="50">
        <f t="shared" si="0"/>
        <v>-11.099999999999966</v>
      </c>
      <c r="H21" s="50"/>
      <c r="I21" s="79">
        <f t="shared" si="1"/>
        <v>-3.8183694530443639</v>
      </c>
    </row>
    <row r="22" spans="1:9" x14ac:dyDescent="0.2">
      <c r="B22" s="78" t="s">
        <v>26</v>
      </c>
      <c r="C22" s="48">
        <v>735.3</v>
      </c>
      <c r="D22" s="49"/>
      <c r="E22" s="48">
        <v>730</v>
      </c>
      <c r="F22" s="49"/>
      <c r="G22" s="50">
        <f t="shared" si="0"/>
        <v>5.2999999999999545</v>
      </c>
      <c r="H22" s="50"/>
      <c r="I22" s="79">
        <f t="shared" si="1"/>
        <v>0.72602739726026777</v>
      </c>
    </row>
    <row r="23" spans="1:9" x14ac:dyDescent="0.2">
      <c r="A23" s="38">
        <v>711007</v>
      </c>
      <c r="B23" s="78" t="s">
        <v>56</v>
      </c>
      <c r="C23" s="48">
        <v>59.8</v>
      </c>
      <c r="D23" s="49"/>
      <c r="E23" s="48">
        <v>23.8</v>
      </c>
      <c r="F23" s="49"/>
      <c r="G23" s="50">
        <f t="shared" si="0"/>
        <v>36</v>
      </c>
      <c r="H23" s="50"/>
      <c r="I23" s="79">
        <f t="shared" si="1"/>
        <v>151.26050420168067</v>
      </c>
    </row>
    <row r="24" spans="1:9" x14ac:dyDescent="0.2">
      <c r="B24" s="78"/>
      <c r="C24" s="72">
        <f>SUM(C19:C23)</f>
        <v>5967.6000000000013</v>
      </c>
      <c r="D24" s="56"/>
      <c r="E24" s="72">
        <f>SUM(E19:E23)</f>
        <v>5836.2</v>
      </c>
      <c r="F24" s="56"/>
      <c r="G24" s="59">
        <f t="shared" si="0"/>
        <v>131.40000000000146</v>
      </c>
      <c r="H24" s="52"/>
      <c r="I24" s="81">
        <f t="shared" si="1"/>
        <v>2.2514649943456608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157.80000000000001</v>
      </c>
      <c r="D26" s="40"/>
      <c r="E26" s="48">
        <v>211.3</v>
      </c>
      <c r="F26" s="40"/>
      <c r="G26" s="50">
        <f>C26-E26</f>
        <v>-53.5</v>
      </c>
      <c r="H26" s="40"/>
      <c r="I26" s="79">
        <f>G26/E26*100</f>
        <v>-25.319451017510648</v>
      </c>
    </row>
    <row r="27" spans="1:9" x14ac:dyDescent="0.2">
      <c r="B27" s="74"/>
      <c r="C27" s="70">
        <f>SUM(C24:C26)</f>
        <v>6125.4000000000015</v>
      </c>
      <c r="D27" s="56"/>
      <c r="E27" s="70">
        <f>SUM(E24:E26)</f>
        <v>6047.5</v>
      </c>
      <c r="F27" s="56"/>
      <c r="G27" s="71">
        <f>C27-E27</f>
        <v>77.900000000001455</v>
      </c>
      <c r="H27" s="52"/>
      <c r="I27" s="80">
        <f>G27/E27*100</f>
        <v>1.2881355932203631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4352.0999999999985</v>
      </c>
      <c r="D29" s="51"/>
      <c r="E29" s="51">
        <f>+E14-E27</f>
        <v>3492.8999999999996</v>
      </c>
      <c r="F29" s="51"/>
      <c r="G29" s="52">
        <f>C29-E29</f>
        <v>859.19999999999891</v>
      </c>
      <c r="H29" s="52"/>
      <c r="I29" s="84">
        <f>G29/E29*100</f>
        <v>24.598471184402619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3931.1</v>
      </c>
      <c r="D31" s="50"/>
      <c r="E31" s="48">
        <v>3784.6</v>
      </c>
      <c r="F31" s="50"/>
      <c r="G31" s="50">
        <f>C31-E31</f>
        <v>146.5</v>
      </c>
      <c r="H31" s="50"/>
      <c r="I31" s="79">
        <f>G31/E31*100</f>
        <v>3.870950694921524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2296.9</v>
      </c>
      <c r="D33" s="50"/>
      <c r="E33" s="69">
        <v>2450.3000000000002</v>
      </c>
      <c r="F33" s="50"/>
      <c r="G33" s="45">
        <f>C33-E33</f>
        <v>-153.40000000000009</v>
      </c>
      <c r="H33" s="50"/>
      <c r="I33" s="87">
        <f>G33/E33*100</f>
        <v>-6.2604579031139069</v>
      </c>
    </row>
    <row r="34" spans="1:9" ht="14.25" customHeight="1" x14ac:dyDescent="0.2">
      <c r="B34" s="85"/>
      <c r="C34" s="73">
        <f>SUM(C31-C33)</f>
        <v>1634.1999999999998</v>
      </c>
      <c r="D34" s="52"/>
      <c r="E34" s="73">
        <f>SUM(E31-E33)</f>
        <v>1334.2999999999997</v>
      </c>
      <c r="F34" s="52"/>
      <c r="G34" s="73">
        <f>SUM(G31-G33)</f>
        <v>299.90000000000009</v>
      </c>
      <c r="H34" s="52"/>
      <c r="I34" s="81">
        <f>G34/E34*100</f>
        <v>22.476204751555134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2668.5</v>
      </c>
      <c r="D36" s="56"/>
      <c r="E36" s="55">
        <v>2518.3999999999996</v>
      </c>
      <c r="F36" s="56"/>
      <c r="G36" s="57">
        <v>150.10000000000036</v>
      </c>
      <c r="H36" s="52"/>
      <c r="I36" s="89">
        <v>5.9601334180432177</v>
      </c>
    </row>
    <row r="37" spans="1:9" ht="15" customHeight="1" x14ac:dyDescent="0.2">
      <c r="B37" s="90" t="s">
        <v>62</v>
      </c>
      <c r="C37" s="58">
        <f>(C29+C31-C33-C36)</f>
        <v>3317.7999999999993</v>
      </c>
      <c r="D37" s="51"/>
      <c r="E37" s="58">
        <f>(E29+E31-E33-E36)</f>
        <v>2308.8000000000002</v>
      </c>
      <c r="F37" s="51"/>
      <c r="G37" s="59">
        <f>C37-E37</f>
        <v>1008.9999999999991</v>
      </c>
      <c r="H37" s="52"/>
      <c r="I37" s="81">
        <f>G37/E37*100</f>
        <v>43.702356202356157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501.4</v>
      </c>
      <c r="D41" s="50"/>
      <c r="E41" s="48">
        <v>371.8</v>
      </c>
      <c r="F41" s="50"/>
      <c r="G41" s="50">
        <f>C41-E41</f>
        <v>129.59999999999997</v>
      </c>
      <c r="H41" s="50"/>
      <c r="I41" s="79">
        <f>G41/E41*100</f>
        <v>34.857450242065617</v>
      </c>
    </row>
    <row r="42" spans="1:9" ht="15" customHeight="1" x14ac:dyDescent="0.2">
      <c r="A42" s="38">
        <v>82</v>
      </c>
      <c r="B42" s="91" t="s">
        <v>65</v>
      </c>
      <c r="C42" s="48">
        <v>273.7</v>
      </c>
      <c r="D42" s="50"/>
      <c r="E42" s="48">
        <v>29.7</v>
      </c>
      <c r="F42" s="50"/>
      <c r="G42" s="50">
        <f>C42-E42</f>
        <v>244</v>
      </c>
      <c r="H42" s="50"/>
      <c r="I42" s="79">
        <f>G42/E42*100</f>
        <v>821.54882154882159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227.7</v>
      </c>
      <c r="D44" s="56"/>
      <c r="E44" s="70">
        <f>SUM(E41-E42)</f>
        <v>342.1</v>
      </c>
      <c r="F44" s="56"/>
      <c r="G44" s="71">
        <f>C44-E44</f>
        <v>-114.40000000000003</v>
      </c>
      <c r="H44" s="52"/>
      <c r="I44" s="80">
        <f>G44/E44*100</f>
        <v>-33.440514469453383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3545.4999999999991</v>
      </c>
      <c r="D46" s="51"/>
      <c r="E46" s="51">
        <f>E37+E44</f>
        <v>2650.9</v>
      </c>
      <c r="F46" s="51"/>
      <c r="G46" s="52">
        <f>C46-E46</f>
        <v>894.599999999999</v>
      </c>
      <c r="H46" s="52"/>
      <c r="I46" s="84">
        <f t="shared" ref="I46:I51" si="2">G46/E46*100</f>
        <v>33.747029310800066</v>
      </c>
    </row>
    <row r="47" spans="1:9" x14ac:dyDescent="0.2">
      <c r="A47" s="38">
        <v>83</v>
      </c>
      <c r="B47" s="86" t="s">
        <v>67</v>
      </c>
      <c r="C47" s="69">
        <v>-475.1</v>
      </c>
      <c r="D47" s="50"/>
      <c r="E47" s="69">
        <v>-424.1</v>
      </c>
      <c r="F47" s="50"/>
      <c r="G47" s="45">
        <f>C47-E47</f>
        <v>-51</v>
      </c>
      <c r="H47" s="50"/>
      <c r="I47" s="87">
        <f t="shared" si="2"/>
        <v>12.025465692053761</v>
      </c>
    </row>
    <row r="48" spans="1:9" x14ac:dyDescent="0.2">
      <c r="B48" s="86" t="s">
        <v>74</v>
      </c>
      <c r="C48" s="51">
        <f>SUM(C46:C47)</f>
        <v>3070.3999999999992</v>
      </c>
      <c r="D48" s="51"/>
      <c r="E48" s="51">
        <f>SUM(E46:E47)</f>
        <v>2226.8000000000002</v>
      </c>
      <c r="F48" s="51">
        <f>SUM(F46:F47)</f>
        <v>0</v>
      </c>
      <c r="G48" s="51">
        <f>SUM(G46:G47)</f>
        <v>843.599999999999</v>
      </c>
      <c r="H48" s="51">
        <f>SUM(H46:H47)</f>
        <v>0</v>
      </c>
      <c r="I48" s="84">
        <f t="shared" si="2"/>
        <v>37.883959044368552</v>
      </c>
    </row>
    <row r="49" spans="2:9" ht="15.75" customHeight="1" x14ac:dyDescent="0.2">
      <c r="B49" s="86" t="s">
        <v>75</v>
      </c>
      <c r="C49" s="48">
        <v>-143.80000000000001</v>
      </c>
      <c r="D49" s="50"/>
      <c r="E49" s="48">
        <v>-49.5</v>
      </c>
      <c r="F49" s="50"/>
      <c r="G49" s="50">
        <f>C49-E49</f>
        <v>-94.300000000000011</v>
      </c>
      <c r="H49" s="50"/>
      <c r="I49" s="87">
        <f t="shared" si="2"/>
        <v>190.50505050505052</v>
      </c>
    </row>
    <row r="50" spans="2:9" ht="15.75" customHeight="1" thickBot="1" x14ac:dyDescent="0.25">
      <c r="B50" s="93" t="s">
        <v>76</v>
      </c>
      <c r="C50" s="61">
        <f>SUM(C48+C49)</f>
        <v>2926.599999999999</v>
      </c>
      <c r="D50" s="52"/>
      <c r="E50" s="61">
        <f>SUM(E48+E49)</f>
        <v>2177.3000000000002</v>
      </c>
      <c r="F50" s="52"/>
      <c r="G50" s="61">
        <f>SUM(G46+G47+G49)</f>
        <v>749.29999999999905</v>
      </c>
      <c r="H50" s="52"/>
      <c r="I50" s="94">
        <f t="shared" si="2"/>
        <v>34.414182703348139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2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1524.1999999999989</v>
      </c>
      <c r="D52" s="51"/>
      <c r="E52" s="67">
        <f>SUM(E50-E51)</f>
        <v>774.90000000000009</v>
      </c>
      <c r="F52" s="56"/>
      <c r="G52" s="67">
        <f>SUM(G50-G51)</f>
        <v>749.29999999999905</v>
      </c>
      <c r="H52" s="52"/>
      <c r="I52" s="84">
        <f>G52/E52*100</f>
        <v>96.696347915859988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>G53/E53*100</f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666.69999999999891</v>
      </c>
      <c r="D54" s="51"/>
      <c r="E54" s="67">
        <f>SUM(E52-E53)</f>
        <v>-82.599999999999909</v>
      </c>
      <c r="F54" s="51">
        <f>SUM(F52-F53)</f>
        <v>0</v>
      </c>
      <c r="G54" s="67">
        <f>SUM(G52-G53)</f>
        <v>749.29999999999905</v>
      </c>
      <c r="H54" s="51">
        <f>SUM(H52-H53)</f>
        <v>0</v>
      </c>
      <c r="I54" s="84">
        <f>G54/E54*100</f>
        <v>-907.14285714285688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95">
        <f>G55/E55*100</f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1368.399999999999</v>
      </c>
      <c r="D56" s="51"/>
      <c r="E56" s="67">
        <f>SUM(E52-E53+E55)</f>
        <v>619.10000000000014</v>
      </c>
      <c r="F56" s="56"/>
      <c r="G56" s="67">
        <f>SUM(G52-G53+G55)</f>
        <v>749.29999999999905</v>
      </c>
      <c r="H56" s="52"/>
      <c r="I56" s="96">
        <f>G56/E56*100</f>
        <v>121.03052818607638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ABR 2019-2018</vt:lpstr>
      <vt:lpstr>ESTAD.RESULT. ABR 2019-2018</vt:lpstr>
      <vt:lpstr>'BALANCE ABR 2019-2018'!Área_de_impresión</vt:lpstr>
      <vt:lpstr>'ESTAD.RESULT. ABR 2019-2018'!Área_de_impresión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2019-05-07T23:50:10Z</cp:lastPrinted>
  <dcterms:created xsi:type="dcterms:W3CDTF">2014-11-04T23:55:13Z</dcterms:created>
  <dcterms:modified xsi:type="dcterms:W3CDTF">2019-05-29T21:23:54Z</dcterms:modified>
</cp:coreProperties>
</file>