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795" windowHeight="8955" tabRatio="990" activeTab="0"/>
  </bookViews>
  <sheets>
    <sheet name="Est de sit Fin" sheetId="1" r:id="rId1"/>
    <sheet name="Est Res" sheetId="2" r:id="rId2"/>
    <sheet name="Est cambios" sheetId="3" r:id="rId3"/>
    <sheet name="Est flujo" sheetId="4" r:id="rId4"/>
    <sheet name="est.cambios p flujo NO" sheetId="5" state="hidden" r:id="rId5"/>
    <sheet name="CXC" sheetId="6" state="hidden" r:id="rId6"/>
    <sheet name="Invent." sheetId="7" state="hidden" r:id="rId7"/>
    <sheet name="Pg Ant" sheetId="8" state="hidden" r:id="rId8"/>
    <sheet name="PPE" sheetId="9" state="hidden" r:id="rId9"/>
    <sheet name="Proyectos" sheetId="10" state="hidden" r:id="rId10"/>
    <sheet name="Endeudamiento" sheetId="11" state="hidden" r:id="rId11"/>
    <sheet name="CXP" sheetId="12" state="hidden" r:id="rId12"/>
    <sheet name="Vtas y c veta" sheetId="13" state="hidden" r:id="rId13"/>
    <sheet name="Gastos" sheetId="14" state="hidden" r:id="rId14"/>
  </sheets>
  <definedNames>
    <definedName name="_xlnm.Print_Area" localSheetId="2">'Est cambios'!$A$1:$G$24</definedName>
    <definedName name="_xlnm.Print_Area" localSheetId="0">'Est de sit Fin'!$B$1:$N$66</definedName>
    <definedName name="_xlnm.Print_Area" localSheetId="3">'Est flujo'!$A$1:$E$68</definedName>
    <definedName name="_xlnm.Print_Area" localSheetId="1">'Est Res'!$A$1:$F$69</definedName>
    <definedName name="_xlnm.Print_Area" localSheetId="13">'Gastos'!$B$3:$I$50</definedName>
  </definedNames>
  <calcPr fullCalcOnLoad="1"/>
</workbook>
</file>

<file path=xl/sharedStrings.xml><?xml version="1.0" encoding="utf-8"?>
<sst xmlns="http://schemas.openxmlformats.org/spreadsheetml/2006/main" count="617" uniqueCount="412">
  <si>
    <t/>
  </si>
  <si>
    <t>ACTIVO CORRIENTE</t>
  </si>
  <si>
    <t>Efectivo y Equivalentes al Efectivo</t>
  </si>
  <si>
    <t>Inventarios</t>
  </si>
  <si>
    <t>Pagos Anticipados</t>
  </si>
  <si>
    <t>ACTIVO NO CORRIENTE</t>
  </si>
  <si>
    <t>Activos Intangibles</t>
  </si>
  <si>
    <t>TOTAL ACTIVO</t>
  </si>
  <si>
    <t>PASIVO CORRIENTE</t>
  </si>
  <si>
    <t>Deudas Financieras a Corto Plazo</t>
  </si>
  <si>
    <t>Beneficios a Empleados a Corto Plazo</t>
  </si>
  <si>
    <t>Impuestos por Pagar</t>
  </si>
  <si>
    <t>Dividendos por Pagar</t>
  </si>
  <si>
    <t>PASIVO NO CORRIENTE</t>
  </si>
  <si>
    <t>PATRIMONIO</t>
  </si>
  <si>
    <t>Capital Social</t>
  </si>
  <si>
    <t>Reservas</t>
  </si>
  <si>
    <t>Reserva Legal</t>
  </si>
  <si>
    <t>Resultados Acumulados</t>
  </si>
  <si>
    <t>Resultados del Ejercicio</t>
  </si>
  <si>
    <t>TOTAL PASIVO Y PATRIMONIO</t>
  </si>
  <si>
    <t>DIFERENCIA</t>
  </si>
  <si>
    <t>Ventas</t>
  </si>
  <si>
    <t>GASTOS DE OPERACION</t>
  </si>
  <si>
    <t>RESERVA LEGAL</t>
  </si>
  <si>
    <t>IMPUESTO SOBRE LA RENTA</t>
  </si>
  <si>
    <t>Representante Legal</t>
  </si>
  <si>
    <t>Auditores Externos</t>
  </si>
  <si>
    <t>Utilidad bruta</t>
  </si>
  <si>
    <t>Costo de Venta</t>
  </si>
  <si>
    <t>INGRESOS</t>
  </si>
  <si>
    <t>Gerencia Ventas y Mercadeo</t>
  </si>
  <si>
    <t>Cadena de Suministros</t>
  </si>
  <si>
    <t>Gerencia Financiera</t>
  </si>
  <si>
    <t>Division Avicola</t>
  </si>
  <si>
    <t>Direccion</t>
  </si>
  <si>
    <t>Administracion</t>
  </si>
  <si>
    <t>Utilidad de operación</t>
  </si>
  <si>
    <t>GASTOS NO OPERACIONALES</t>
  </si>
  <si>
    <t>Financieros</t>
  </si>
  <si>
    <t>Utilidad Distribuible</t>
  </si>
  <si>
    <t>Utilidad antes de impuesto sobre la renta y reserva</t>
  </si>
  <si>
    <t>ACTIVOS</t>
  </si>
  <si>
    <t>Propiedad, Planta y Equipo (neto)</t>
  </si>
  <si>
    <t>Intangibles</t>
  </si>
  <si>
    <t>PASIVOS</t>
  </si>
  <si>
    <t>Deudas Comerciales y Otras Cuentas por Pagar a Corto Plazo</t>
  </si>
  <si>
    <t>Deudas Financieras a Largo Plazo</t>
  </si>
  <si>
    <t>Provisiones y Otros Pasivos a Largo Plazo</t>
  </si>
  <si>
    <t>Ajustes y Efectos por Valuacion y Cambio de Valor</t>
  </si>
  <si>
    <t>Utilidades (Pérdidas) de Ejercicios Anteiores</t>
  </si>
  <si>
    <t>Utilidad del Ejercicio</t>
  </si>
  <si>
    <t>Total</t>
  </si>
  <si>
    <t>Traslado a Utilidades Acumuladas</t>
  </si>
  <si>
    <t>Distribucion de Utilidades</t>
  </si>
  <si>
    <t>_____________________________</t>
  </si>
  <si>
    <t>Utilidad Distribuible del Ejercicio</t>
  </si>
  <si>
    <t>CUENTAS DE ORDEN ACREEDORAS</t>
  </si>
  <si>
    <t>CUENTAS DE RESULTADO DEUDORAS</t>
  </si>
  <si>
    <t>Compras de futuros</t>
  </si>
  <si>
    <t>Lic. Daisy Yanira Pérez Lemus</t>
  </si>
  <si>
    <t>Contador General</t>
  </si>
  <si>
    <t>Proyectos en Proceso</t>
  </si>
  <si>
    <t>Pecuario</t>
  </si>
  <si>
    <t>Mascotas</t>
  </si>
  <si>
    <t>Granjas Pollo Engorde</t>
  </si>
  <si>
    <t>Remanente IVA</t>
  </si>
  <si>
    <t>Pago a Cuenta - GOB</t>
  </si>
  <si>
    <t>Granja Izalco</t>
  </si>
  <si>
    <t>Inventario de Pedidos en Transito</t>
  </si>
  <si>
    <t>Soya</t>
  </si>
  <si>
    <t>Seguros</t>
  </si>
  <si>
    <t>Depósitos en Garantía</t>
  </si>
  <si>
    <t>Amortizaciones</t>
  </si>
  <si>
    <t>Propiedad, Planta y Equipo</t>
  </si>
  <si>
    <t>Mobiliario y Equipo de Oficina</t>
  </si>
  <si>
    <t>Equipo de Granjas</t>
  </si>
  <si>
    <t>Activos Biologicos</t>
  </si>
  <si>
    <t>Licencias y programas</t>
  </si>
  <si>
    <t>12080401</t>
  </si>
  <si>
    <t>MEDAM-01 MDA 2206</t>
  </si>
  <si>
    <t>Proveedores Locales</t>
  </si>
  <si>
    <t>Proveedores del Exterior</t>
  </si>
  <si>
    <t>Anticipos de clientes</t>
  </si>
  <si>
    <t>Comisiones a Vendedores</t>
  </si>
  <si>
    <t>Indemnizaciones Obligatorias o</t>
  </si>
  <si>
    <t>(-) menos</t>
  </si>
  <si>
    <t>Vacaciones</t>
  </si>
  <si>
    <t>Aguinaldos</t>
  </si>
  <si>
    <t>Gastos Gerencia Agropecuaria</t>
  </si>
  <si>
    <t>Gastos de Junta Directiva</t>
  </si>
  <si>
    <t>Gastos de Gerencia General</t>
  </si>
  <si>
    <t>Gastos de Recursos Humanos</t>
  </si>
  <si>
    <t>Gastos de Ingenieria</t>
  </si>
  <si>
    <t>Gastos de Informatica</t>
  </si>
  <si>
    <t>Administración de la Demanda</t>
  </si>
  <si>
    <t>Gastos Financieros</t>
  </si>
  <si>
    <t>Otros Gastos No Operacionales</t>
  </si>
  <si>
    <t>Cuentas por Cobrar</t>
  </si>
  <si>
    <t>INGRESOS NO OPERACIONALES</t>
  </si>
  <si>
    <t>(Recuperacion de seguros, Ingresos de Ejercicios Anteriores e intereses)</t>
  </si>
  <si>
    <t>(Gastos Financieros y Pérdidas por siniestros)</t>
  </si>
  <si>
    <t>Otros Gastos no Operacionales</t>
  </si>
  <si>
    <t>Nota 3</t>
  </si>
  <si>
    <t>Nota 4</t>
  </si>
  <si>
    <t>Nota 5</t>
  </si>
  <si>
    <t>Nota 6</t>
  </si>
  <si>
    <t>Nota 7</t>
  </si>
  <si>
    <t>Nota 8</t>
  </si>
  <si>
    <t>Nota 9</t>
  </si>
  <si>
    <t>Nota 11</t>
  </si>
  <si>
    <t>Nota 12</t>
  </si>
  <si>
    <t>Nota 13</t>
  </si>
  <si>
    <t>Emisión de Bonos</t>
  </si>
  <si>
    <t>Semovientes</t>
  </si>
  <si>
    <t>Maíz</t>
  </si>
  <si>
    <t>Inventario Filtros y Herramientas</t>
  </si>
  <si>
    <t>Retención Renta SGB</t>
  </si>
  <si>
    <t>Impuesto a la Liquidez</t>
  </si>
  <si>
    <t>Deudores Comerciales</t>
  </si>
  <si>
    <t>Inversiones Financieras a Corto Plazo</t>
  </si>
  <si>
    <t>TOTAL DE GASTOS NO OPERACIONALES</t>
  </si>
  <si>
    <t>TOTAL DE GASTOS DE OPERACIÓN</t>
  </si>
  <si>
    <t>Bodegas</t>
  </si>
  <si>
    <t>Bodega y Distribución</t>
  </si>
  <si>
    <t>Compras Generales</t>
  </si>
  <si>
    <t>Gastos de Laboratorio Químico</t>
  </si>
  <si>
    <t>Gastos de Laboratorio Físico</t>
  </si>
  <si>
    <t>Gastos Ventas Granjas</t>
  </si>
  <si>
    <t>Gastos Mantenimiento de Vehículos</t>
  </si>
  <si>
    <t>Gerencia Mercadeo</t>
  </si>
  <si>
    <t>Gastos de Venta mascota</t>
  </si>
  <si>
    <t>Gastos Venta</t>
  </si>
  <si>
    <t>Facturación</t>
  </si>
  <si>
    <t>Contabilidad</t>
  </si>
  <si>
    <t>Gerencia Administrativa</t>
  </si>
  <si>
    <t>Otros</t>
  </si>
  <si>
    <t>Activo Biologico (neto)</t>
  </si>
  <si>
    <t>Nota 15</t>
  </si>
  <si>
    <t>Benjamin Wilfrido Navarrete y Compañía</t>
  </si>
  <si>
    <t>Benjamin Wilfrido Navarrete y Compañia
Auditor Externo</t>
  </si>
  <si>
    <t>Utilidad Neta</t>
  </si>
  <si>
    <t>Partidas aplicadas a contabilidad que no generaron recursos</t>
  </si>
  <si>
    <t>Depreciacion y amortizaciones</t>
  </si>
  <si>
    <t>Ajuste a Reserva  Legal de Ejercicios Anteriores</t>
  </si>
  <si>
    <t>EFECTIVO EN ACTIVIDADES DE OPERACIÓN</t>
  </si>
  <si>
    <t>Deudores comerciales y otras cuentas por cobrar</t>
  </si>
  <si>
    <t>Disminucion (Aumento) en inventario</t>
  </si>
  <si>
    <t>Disminucion de Pagos Anticipados</t>
  </si>
  <si>
    <t>Aumento ( Disminucion)en deudas Financieras a Corto Plazo</t>
  </si>
  <si>
    <t>Incremento en deudas comerciales y otras cuentas por pagar a corto plazo</t>
  </si>
  <si>
    <t>Disminucion en beneficios a empleados</t>
  </si>
  <si>
    <t>Incremento en Impuestos por pagar</t>
  </si>
  <si>
    <t>(Disminucion) Incremento en Dividendos por pagar</t>
  </si>
  <si>
    <t>EFECTIVO GENERADO POR ACTIVIDADES DE OPERACIÓN</t>
  </si>
  <si>
    <t>EFECTIVO USADO EN ACTIVIDADES DE INVERSION</t>
  </si>
  <si>
    <t>(Aumento) Disminución en Inversiones Financieras a Largo Plazo</t>
  </si>
  <si>
    <t>(Aumento) Disminución en Bienes Inmuebles</t>
  </si>
  <si>
    <t>(Aumento) Disminución en Bienes muebles</t>
  </si>
  <si>
    <t>(Aumento) Disminución construcciones en proceso</t>
  </si>
  <si>
    <t>(Aumento) Disminución en Intangibles</t>
  </si>
  <si>
    <t>EFECTIVO APLICADO EN ACTIVIDADES DE INVERSION</t>
  </si>
  <si>
    <t>EFECTIVO EN ACTIVIDADES DE FINANCIAMIENTO</t>
  </si>
  <si>
    <t>Deudas financieras a largo plazo</t>
  </si>
  <si>
    <t>EFECTIVO EN ACTIVIDADES DEL PATRIMONIO</t>
  </si>
  <si>
    <t>Distribucion de utilidades</t>
  </si>
  <si>
    <t>TOTAL EFECTIVO ACTIVIDADES FINANCIAMIENTO Y PATRIMONIO</t>
  </si>
  <si>
    <t>(DISMINUCION) AUMENTO EN EL EFECTIVO</t>
  </si>
  <si>
    <t>EFECTIVO AL INICIO DEL AÑO</t>
  </si>
  <si>
    <t xml:space="preserve">SARAM, SA DE CV </t>
  </si>
  <si>
    <t>EMPRESA SALVADOREÑA</t>
  </si>
  <si>
    <t>_________________________________</t>
  </si>
  <si>
    <t>_____________________________________</t>
  </si>
  <si>
    <t>____________________________</t>
  </si>
  <si>
    <t>___________________________</t>
  </si>
  <si>
    <t>______________________________________</t>
  </si>
  <si>
    <t>(EXPRESADO EN DOLARES DE LOS ESTADOS UNIDOS DE AMERICA)</t>
  </si>
  <si>
    <t>Granja Santo Tomas</t>
  </si>
  <si>
    <t>12080152</t>
  </si>
  <si>
    <t>MA-2015-020 Extrusora</t>
  </si>
  <si>
    <t>12080153</t>
  </si>
  <si>
    <t>MA-2015-021 Pellet Mill</t>
  </si>
  <si>
    <t>12080245</t>
  </si>
  <si>
    <t>Equipo de Granja</t>
  </si>
  <si>
    <t>Reserva Legal 2016</t>
  </si>
  <si>
    <t>Saldos al 30 de Junio de 2016</t>
  </si>
  <si>
    <t>Herramientas</t>
  </si>
  <si>
    <t>Utilidad antes de Impuesto</t>
  </si>
  <si>
    <t>Lic. Rolando Arturo Duarte Schlageter
Representante Legal</t>
  </si>
  <si>
    <t>Lic. Rolando Arturo Duarte Schlageter</t>
  </si>
  <si>
    <t>Cuentas</t>
  </si>
  <si>
    <t>Comerciales</t>
  </si>
  <si>
    <t>Otras cuentas por cobrar</t>
  </si>
  <si>
    <t>Descuentos</t>
  </si>
  <si>
    <t>Inventario de Materia Prima</t>
  </si>
  <si>
    <t>Avícola</t>
  </si>
  <si>
    <t>Inventario de Productos en Proceso</t>
  </si>
  <si>
    <t>Manadas en desarrollo</t>
  </si>
  <si>
    <t>Inventario de Productos Terminados</t>
  </si>
  <si>
    <t>Pedidos en Tránsito</t>
  </si>
  <si>
    <t>Otros Inventarios</t>
  </si>
  <si>
    <t>Insumos y Papelería</t>
  </si>
  <si>
    <t>Total Inventarios</t>
  </si>
  <si>
    <t>Maiz DDGS</t>
  </si>
  <si>
    <t>Proyecto Evolucion</t>
  </si>
  <si>
    <t>Total Pagos Anticipados</t>
  </si>
  <si>
    <t>Terrenos</t>
  </si>
  <si>
    <t>Edificios</t>
  </si>
  <si>
    <t>Maquinaria y Equipo</t>
  </si>
  <si>
    <t>Equipo de Transporte</t>
  </si>
  <si>
    <t>Costo de adquisición Herramientas</t>
  </si>
  <si>
    <t>Acumulada Edificios</t>
  </si>
  <si>
    <t>Mobiliario y Equipo</t>
  </si>
  <si>
    <t>Vehículos</t>
  </si>
  <si>
    <t>Agotamiento de aves ponedoras</t>
  </si>
  <si>
    <t xml:space="preserve">  Corto Plazo  </t>
  </si>
  <si>
    <t xml:space="preserve">  Largo Plazo  </t>
  </si>
  <si>
    <t xml:space="preserve">  Total  </t>
  </si>
  <si>
    <t>LINEAS ROTATIVAS</t>
  </si>
  <si>
    <t>Entidad</t>
  </si>
  <si>
    <t>Sistema Financiero</t>
  </si>
  <si>
    <t>Banco America Central</t>
  </si>
  <si>
    <t>Tarjeta de Crédito Banco Agrícola</t>
  </si>
  <si>
    <t>PRESTAMOS DECRECIENTES</t>
  </si>
  <si>
    <t>Banco G&amp;T Préstamo Decreciente</t>
  </si>
  <si>
    <t xml:space="preserve"> CEDEVAL </t>
  </si>
  <si>
    <t>TOTAL</t>
  </si>
  <si>
    <t>Otras Obligaciones por pagar a corto plazo</t>
  </si>
  <si>
    <t>CUENTAS</t>
  </si>
  <si>
    <t xml:space="preserve">     Pecuario</t>
  </si>
  <si>
    <t xml:space="preserve">     Mascotas</t>
  </si>
  <si>
    <t xml:space="preserve">     Avícola</t>
  </si>
  <si>
    <t xml:space="preserve">     Materias Primas</t>
  </si>
  <si>
    <t xml:space="preserve">     Otras</t>
  </si>
  <si>
    <t>Total Gerencia Financiera</t>
  </si>
  <si>
    <t>Gerencia de Ventas y Mercadeo</t>
  </si>
  <si>
    <t>Total Gerencia de Ventas y Mercadeo</t>
  </si>
  <si>
    <t>Gerencia Agropecuaria</t>
  </si>
  <si>
    <t>Gastos Venta de Huevos</t>
  </si>
  <si>
    <t>Total Gerencia Agropecuaria</t>
  </si>
  <si>
    <t>Gastos de Direccion</t>
  </si>
  <si>
    <t>Total Gastos de Direccion</t>
  </si>
  <si>
    <t>Gastos de venta Diana</t>
  </si>
  <si>
    <t>Total Cadena de Suministros</t>
  </si>
  <si>
    <t>TOTAL DE GASTOS</t>
  </si>
  <si>
    <t>Nota 10</t>
  </si>
  <si>
    <t>Nota 14</t>
  </si>
  <si>
    <t>Saram, SA de CV</t>
  </si>
  <si>
    <t>Costos de granja La Gloria</t>
  </si>
  <si>
    <t>Granja  San Juan Talpa</t>
  </si>
  <si>
    <t>Avícola Granjas</t>
  </si>
  <si>
    <t>DDGS</t>
  </si>
  <si>
    <t>Granja Santa Fé</t>
  </si>
  <si>
    <t>ACTA</t>
  </si>
  <si>
    <t>12080164</t>
  </si>
  <si>
    <t>MA-2016-011 Traslado de secador horizontal y montaje</t>
  </si>
  <si>
    <t>12080165</t>
  </si>
  <si>
    <t>Instalación eléctrica de compresor de 10 HP</t>
  </si>
  <si>
    <t>12080166</t>
  </si>
  <si>
    <t>MA-2017-001 Caldera 150 HP</t>
  </si>
  <si>
    <t>12080256</t>
  </si>
  <si>
    <t>ED-2016-005 Proyecto Salon de Usos Multiples</t>
  </si>
  <si>
    <t>12080259</t>
  </si>
  <si>
    <t>ED-2017-002 Depto de Investigacion, Desarrollo e innovacion</t>
  </si>
  <si>
    <t>12080403</t>
  </si>
  <si>
    <t>Arborizacion de terreno Santa Fé</t>
  </si>
  <si>
    <t>Auditoria Interna</t>
  </si>
  <si>
    <t>Saldos al 30 de Junio de 2017</t>
  </si>
  <si>
    <t>(Aumento) Disminución en Inversiones Financieras a Corto Plazo</t>
  </si>
  <si>
    <t>Junio 2017</t>
  </si>
  <si>
    <t>Semoviente</t>
  </si>
  <si>
    <t>Anticipo a proveedores</t>
  </si>
  <si>
    <t>Edificios Granjas</t>
  </si>
  <si>
    <t>Depreciacion Acumulada</t>
  </si>
  <si>
    <t>Depreciación de Intangibles</t>
  </si>
  <si>
    <t>Total General</t>
  </si>
  <si>
    <t>CIF de granjas ponedoras</t>
  </si>
  <si>
    <t>Aprovechamiento de sub productos por biotecnologia</t>
  </si>
  <si>
    <t>12080171</t>
  </si>
  <si>
    <t>MA-2017-006 Mezcladora de cocina de dulce y ajustes de horni</t>
  </si>
  <si>
    <t>12080174</t>
  </si>
  <si>
    <t>MA-2017-009 Renovacion de tuberia de vapor</t>
  </si>
  <si>
    <t>12080176</t>
  </si>
  <si>
    <t>MA-2018-001 Fabricacion y montaje de planta de ganado</t>
  </si>
  <si>
    <t>12080177</t>
  </si>
  <si>
    <t>MA-2018-002 Montaje de bascula de flujo continuo</t>
  </si>
  <si>
    <t>12080179</t>
  </si>
  <si>
    <t>MA-2018-004 Dosificacion de lecitina</t>
  </si>
  <si>
    <t>12080180</t>
  </si>
  <si>
    <t>MA-2018-005 Dosificacion de aceite de pescado</t>
  </si>
  <si>
    <t>12080181</t>
  </si>
  <si>
    <t>MA-2018-006 Montaje de pulverizador</t>
  </si>
  <si>
    <t>12080182</t>
  </si>
  <si>
    <t>MA-2018-007 Bomba de pozo Saram</t>
  </si>
  <si>
    <t>ED-2015-014 Ampl. de construccion de oficinas administracion</t>
  </si>
  <si>
    <t>12080260</t>
  </si>
  <si>
    <t>ED-2017-003 Complemento de proyecto Granja Santa Fé</t>
  </si>
  <si>
    <t>12080261</t>
  </si>
  <si>
    <t>ED-2017-004 Feed lot, Granja Santa Fe</t>
  </si>
  <si>
    <t>12080262</t>
  </si>
  <si>
    <t>ED-2017-005 Ampliacion y cambio de techo en descarga de maiz</t>
  </si>
  <si>
    <t>12080263</t>
  </si>
  <si>
    <t>ED-2018-001 Rastro Santa Fe (Responsable Jonathan Ruiz)</t>
  </si>
  <si>
    <t>12080264</t>
  </si>
  <si>
    <t>ED-2018-002 Planta semi industrial de compostaje</t>
  </si>
  <si>
    <t>12080265</t>
  </si>
  <si>
    <t>ED-2018-003 Asfaltado de la calle interna de la empresa</t>
  </si>
  <si>
    <t>12080267</t>
  </si>
  <si>
    <t>ED-2018-005 Adecuacion de contenedores p/empaque prod extrus</t>
  </si>
  <si>
    <t>12080319</t>
  </si>
  <si>
    <t>MV-2018-001 Fabr.cama tipo baranda camion fuso 5386 pecuario</t>
  </si>
  <si>
    <t>12080601</t>
  </si>
  <si>
    <t>INS-2014-001 Tomas de Tierra y Protector contra Transientes</t>
  </si>
  <si>
    <t>Banco Cuscatlan</t>
  </si>
  <si>
    <t>Emisión de Bonos - CEDEVAL (Capital)</t>
  </si>
  <si>
    <t>Emisión de Bonos - CEDEVAL (intereses)</t>
  </si>
  <si>
    <t>Estimación para Ctas. Incobrables</t>
  </si>
  <si>
    <t>Junio 2018</t>
  </si>
  <si>
    <t>Total Deudas Comerciales y otras Cuentas por Pagar a Corto Plazo</t>
  </si>
  <si>
    <t>Total Beneficios a empleados a corto plazo</t>
  </si>
  <si>
    <t>Total Impuestos por pagar</t>
  </si>
  <si>
    <t>Total Dividendos por pagar</t>
  </si>
  <si>
    <t>12080175</t>
  </si>
  <si>
    <t>MA-2017-010 Adquisicion de pulverizador</t>
  </si>
  <si>
    <t>12080184</t>
  </si>
  <si>
    <t>MA-2018-009 Valvulas para descarga de silos graneleros</t>
  </si>
  <si>
    <t>12080185</t>
  </si>
  <si>
    <t>MA-2018-010 Elevador de PT Ganado</t>
  </si>
  <si>
    <t>12080186</t>
  </si>
  <si>
    <t>MA-2018-011 Restauracion de caldera de 70HP</t>
  </si>
  <si>
    <t>12080187</t>
  </si>
  <si>
    <t>MA-2018-012 Modificacion de Secadora Extrusado</t>
  </si>
  <si>
    <t>12080188</t>
  </si>
  <si>
    <t>MA-2018-013 Sistema de Dosificacion de Flylax Forte Liquid</t>
  </si>
  <si>
    <t>12080189</t>
  </si>
  <si>
    <t>MA-2018-014 Reparacion Molino No1 montaje en Pta Ganado</t>
  </si>
  <si>
    <t>12080191</t>
  </si>
  <si>
    <t>MA-2019-001 Modificacion de Secadora de Peletizado</t>
  </si>
  <si>
    <t>12080193</t>
  </si>
  <si>
    <t>MA-2019-003 Renovacion de fajas y cangilones de elevadores</t>
  </si>
  <si>
    <t>12080268</t>
  </si>
  <si>
    <t>ED-2018-006 Fabricacion de galera para almacenaje</t>
  </si>
  <si>
    <t>12080269</t>
  </si>
  <si>
    <t>ED-2018-007 Remodelacion de ofic admin.granjas y vtas pecuar</t>
  </si>
  <si>
    <t>12080270</t>
  </si>
  <si>
    <t>ED-2018-008 Adecuacion de taller de mantenimiento maquinaria</t>
  </si>
  <si>
    <t>12080271</t>
  </si>
  <si>
    <t>ED-2018-009 Ampliacion de techo de bodega Diana</t>
  </si>
  <si>
    <t>12080272</t>
  </si>
  <si>
    <t>ED-2019-010 Nueva Subestacion electrica de 1 MVA</t>
  </si>
  <si>
    <t>12080273</t>
  </si>
  <si>
    <t>ED-2019-011 Construccion de Nueva Compostera y Cierre Perime</t>
  </si>
  <si>
    <t>12080274</t>
  </si>
  <si>
    <t>ED-2019-012 Divisiones de galpones</t>
  </si>
  <si>
    <t>12080275</t>
  </si>
  <si>
    <t>ED-2019-013 Cambio de Techo Producción</t>
  </si>
  <si>
    <t>12080276</t>
  </si>
  <si>
    <t>ED-2019-014 Adecuacion de nueva bodega documental de contabi</t>
  </si>
  <si>
    <t>12080277</t>
  </si>
  <si>
    <t>ED-2019-015 Adecuacion de parqueo noroeste</t>
  </si>
  <si>
    <t>12080606</t>
  </si>
  <si>
    <t>INS-2018-001 Instalacion de cortadora para extrusado</t>
  </si>
  <si>
    <t>12080607</t>
  </si>
  <si>
    <t>INS-2018-002 porton de division de AMP</t>
  </si>
  <si>
    <t>Provisiones y Otros pasivos a Largo Plazo</t>
  </si>
  <si>
    <t>Diciembre 2018</t>
  </si>
  <si>
    <t>Junio 2019</t>
  </si>
  <si>
    <t>Endeudamiento al 30/06/2019</t>
  </si>
  <si>
    <t>Ref 403423920 5% de interés Garantía – Pagaré</t>
  </si>
  <si>
    <t>Fecha de vencimiento 15/08/2019</t>
  </si>
  <si>
    <t>Ref 403443290 5% de interés Garantía – Pagaré</t>
  </si>
  <si>
    <t>Fecha de vencimiento 30/08/2019</t>
  </si>
  <si>
    <t>Ref 403470950 5.50% de interés Garantía – Pagaré</t>
  </si>
  <si>
    <t>Fecha de vencimiento 20/09/2019</t>
  </si>
  <si>
    <t>Ref 403664910 5.50 % de interes Garantia - Pagare</t>
  </si>
  <si>
    <t>Fecha de vencimiento 26/08/2019</t>
  </si>
  <si>
    <t>Ref 403682160 5.50 % de interes Garantia - Pagare</t>
  </si>
  <si>
    <t>Fecha de vencimiento 11/09/2019</t>
  </si>
  <si>
    <t>Ref 403692280 5.50 % de interes Garantia - Pagare</t>
  </si>
  <si>
    <t>Fecha de vencimiento 19/09/2019</t>
  </si>
  <si>
    <t>Ref 403693820 5.50 % de interes Garantia - Pagare</t>
  </si>
  <si>
    <t>Ref 403763790 5.50 % de interes Garantia - Pagare</t>
  </si>
  <si>
    <t>Fecha de vencimiento 21/11/2019</t>
  </si>
  <si>
    <t>Ref 5142372 6% de interes Garantia - Pagare</t>
  </si>
  <si>
    <t>Fecha de vencimiento 21/07/2019</t>
  </si>
  <si>
    <t>Ref 5145726 6% de interes Garantia - Pagare</t>
  </si>
  <si>
    <t>Fecha de vencimiento 27/07/2019</t>
  </si>
  <si>
    <t>Ref 5159404 6% de interes Garantia - Pagare</t>
  </si>
  <si>
    <t>Fecha de vencimiento 24/08/2019</t>
  </si>
  <si>
    <t>Ref 5165324 6% de interes Garantia - Pagare</t>
  </si>
  <si>
    <t>Fecha de vencimiento 07/09/2019</t>
  </si>
  <si>
    <t>Ref 5195094 6% de interes Garantia - Pagare</t>
  </si>
  <si>
    <t>Fecha de vencimiento 17/11/2019</t>
  </si>
  <si>
    <t>Monto pactado $3,434,604.66, garantia hipotecaria Ref 141310 desembolso 25/10/2018 vence 25/10/2028</t>
  </si>
  <si>
    <t>Intereses no pagados correspondientes a los días pendientes en el mes de Junio 2019</t>
  </si>
  <si>
    <t>Tarjeta de Crédito Banco Cuscatlan</t>
  </si>
  <si>
    <t>Lic. Daisy Yanira Pérez de Sandoval
Contador General</t>
  </si>
  <si>
    <t>Lic. Daisy Yanira Pérez de Sandoval</t>
  </si>
  <si>
    <t>EFECTIVO AL FINAL DEL PERIODO</t>
  </si>
  <si>
    <t>Nota 14 y 15</t>
  </si>
  <si>
    <t>JUNIO 2021</t>
  </si>
  <si>
    <t>Ajuste por pago de ISR y CESC</t>
  </si>
  <si>
    <t>JUNIO 2022</t>
  </si>
  <si>
    <t>SARAM, S.A. DE C.V.
EMPRESA SALVADOREÑA
ESTADO DE SITUACION FINANCIERA AL 30 DE JUNIO DE 2022 Y 31 DE DICIEMBRE 2021
EXPRESADO EN DOLARES DE LOS ESTADOS UNIDOS DE AMERICA</t>
  </si>
  <si>
    <t>DICIEMBRE 2021</t>
  </si>
  <si>
    <t>SARAM, S.A. DE C.V.
EMPRESA SALVADOREÑA
ESTADO DE RESULTADO INTEGRAL POR LOS EJERCICIOS FINALIZADOS AL 30 DE JUNIO DE 2022 Y 2021
EXPRESADO EN DOLARES DE LOS ESTADOS UNIDOS DE AMERICA</t>
  </si>
  <si>
    <t>SARAM, S.A. DE C.V.
EMPRESA SALVADOREÑA
ESTADO DE CAMBIOS EN EL PATRIMONIO
POR LOS EJERCICIOS FINALIZADOS AL 30 DE JUNIO DE 2022 Y 31 DE DICIEMBRE DE 2021
EXPRESADO EN DOLARES DE LOS ESTADOS UNIDOS DE AMERICA</t>
  </si>
  <si>
    <t>Saldos al 31 de Diciembre de 2021</t>
  </si>
  <si>
    <t>Saldos al 30 de Junio de 2022</t>
  </si>
  <si>
    <t>Reserva Legal 2022</t>
  </si>
  <si>
    <t>ESTADO DE FLUJO DE EFECTIVO AL 30 DE JUNIO DE 2022 Y 2021</t>
  </si>
  <si>
    <t>Utilidades segundo semestre años 2021 y 2020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</si>
</sst>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40A]* #,##0.00;[$$-440A]* \-#,##0.00"/>
    <numFmt numFmtId="173" formatCode="[$$-440A]* #,##0.00_);[$$-440A]* \(#,##0.00\)"/>
    <numFmt numFmtId="174" formatCode="#,##0.00[$%-440A];#,##0.00[$%-440A]"/>
    <numFmt numFmtId="175" formatCode="[$$-440A]#,##0.00"/>
    <numFmt numFmtId="176" formatCode="#,##0.00[$%-440A]* ;#,##0.00[$%-440A]* ;\-"/>
    <numFmt numFmtId="177" formatCode="#,##0.00;#,##0.00"/>
    <numFmt numFmtId="178" formatCode="[$$-440A]#,##0.00;[$$-440A]#,##0.00"/>
    <numFmt numFmtId="179" formatCode="#,##0.00_);\(#,##0.00\);\-"/>
    <numFmt numFmtId="180" formatCode="#,##0.00;#,##0.00;\-"/>
    <numFmt numFmtId="181" formatCode="[$$-440A]#,##0.00_);\([$$-440A]#,##0.00\)"/>
    <numFmt numFmtId="182" formatCode="[$-440A]dddd\,\ dd&quot; de &quot;mmmm&quot; de &quot;yyyy"/>
    <numFmt numFmtId="183" formatCode="[$-440A]hh:mm:ss\ AM/PM"/>
    <numFmt numFmtId="184" formatCode="0.0%"/>
    <numFmt numFmtId="185" formatCode="#,##0.00;\-#,##0.00;\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* #,##0.000_);_(* \(#,##0.000\);_(* &quot;-&quot;??_);_(@_)"/>
    <numFmt numFmtId="191" formatCode="_(* #,##0.0000_);_(* \(#,##0.0000\);_(* &quot;-&quot;??_);_(@_)"/>
    <numFmt numFmtId="192" formatCode="#,##0.000000000"/>
    <numFmt numFmtId="193" formatCode="[$$-440A]#,##0.00_);\([$$-440A]#,##0.00\);\-"/>
    <numFmt numFmtId="194" formatCode="#,##0.00[$%-440A]_);\(#,##0.00\)[$%-440A]"/>
    <numFmt numFmtId="195" formatCode="#,##0.00[$%-440A]_);\(#,##0.00[$%-440A]\)"/>
    <numFmt numFmtId="196" formatCode="#,##0.00[$%-440A]* _);\(#,##0.00[$%-440A]* \);\-"/>
    <numFmt numFmtId="197" formatCode="[$$-440A]#,##0.00_);\([$$-440A]#,##0.00\);0"/>
    <numFmt numFmtId="198" formatCode="[$$-440A]#,##0.00_);[$$-440A]\(#,##0.00\);\-"/>
    <numFmt numFmtId="199" formatCode="#,##0.00_);\(#,##0.00\)"/>
    <numFmt numFmtId="200" formatCode="0.000000"/>
    <numFmt numFmtId="201" formatCode="0.00000"/>
    <numFmt numFmtId="202" formatCode="0.0000"/>
    <numFmt numFmtId="203" formatCode="[$-440A]dddd\,\ d\ &quot;de&quot;\ mmmm\ &quot;de&quot;\ yyyy"/>
  </numFmts>
  <fonts count="6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18"/>
      <name val="Microsoft Sans Serif"/>
      <family val="2"/>
    </font>
    <font>
      <b/>
      <sz val="10"/>
      <color indexed="8"/>
      <name val="Microsoft Sans Serif"/>
      <family val="2"/>
    </font>
    <font>
      <sz val="10"/>
      <color indexed="16"/>
      <name val="Microsoft Sans Serif"/>
      <family val="2"/>
    </font>
    <font>
      <b/>
      <u val="single"/>
      <sz val="10"/>
      <color indexed="16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b/>
      <sz val="10"/>
      <name val="Microsoft Sans Serif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color indexed="8"/>
      <name val="Microsoft Sans Serif"/>
      <family val="2"/>
    </font>
    <font>
      <sz val="6"/>
      <name val="Microsoft Sans Serif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Times New Roman"/>
      <family val="1"/>
    </font>
    <font>
      <sz val="9"/>
      <color indexed="8"/>
      <name val="ARIAL"/>
      <family val="2"/>
    </font>
    <font>
      <sz val="8"/>
      <color indexed="16"/>
      <name val="ARIAL"/>
      <family val="2"/>
    </font>
    <font>
      <sz val="9"/>
      <color indexed="1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 Unicode MS"/>
      <family val="2"/>
    </font>
    <font>
      <b/>
      <sz val="8"/>
      <color rgb="FF000000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8"/>
      </left>
      <right>
        <color indexed="63"/>
      </right>
      <top style="thin"/>
      <bottom style="double"/>
    </border>
    <border>
      <left>
        <color indexed="8"/>
      </left>
      <right>
        <color indexed="63"/>
      </right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319">
    <xf numFmtId="0" fontId="0" fillId="0" borderId="0" xfId="0" applyAlignment="1">
      <alignment/>
    </xf>
    <xf numFmtId="0" fontId="21" fillId="0" borderId="0" xfId="0" applyFont="1" applyAlignment="1">
      <alignment/>
    </xf>
    <xf numFmtId="170" fontId="22" fillId="0" borderId="0" xfId="55" applyFont="1" applyAlignment="1">
      <alignment/>
    </xf>
    <xf numFmtId="170" fontId="22" fillId="0" borderId="0" xfId="55" applyFont="1" applyBorder="1" applyAlignment="1">
      <alignment/>
    </xf>
    <xf numFmtId="170" fontId="21" fillId="0" borderId="0" xfId="55" applyFont="1" applyAlignment="1">
      <alignment/>
    </xf>
    <xf numFmtId="49" fontId="22" fillId="0" borderId="0" xfId="0" applyNumberFormat="1" applyFont="1" applyAlignment="1">
      <alignment horizontal="left"/>
    </xf>
    <xf numFmtId="170" fontId="22" fillId="0" borderId="0" xfId="55" applyFont="1" applyBorder="1" applyAlignment="1">
      <alignment horizontal="right"/>
    </xf>
    <xf numFmtId="170" fontId="0" fillId="0" borderId="0" xfId="55" applyFont="1" applyAlignment="1">
      <alignment/>
    </xf>
    <xf numFmtId="170" fontId="24" fillId="0" borderId="0" xfId="55" applyFont="1" applyBorder="1" applyAlignment="1">
      <alignment horizontal="right"/>
    </xf>
    <xf numFmtId="0" fontId="23" fillId="0" borderId="0" xfId="0" applyFont="1" applyAlignment="1">
      <alignment/>
    </xf>
    <xf numFmtId="170" fontId="23" fillId="0" borderId="0" xfId="55" applyFont="1" applyAlignment="1">
      <alignment/>
    </xf>
    <xf numFmtId="49" fontId="26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170" fontId="27" fillId="0" borderId="0" xfId="55" applyFont="1" applyAlignment="1">
      <alignment/>
    </xf>
    <xf numFmtId="49" fontId="28" fillId="0" borderId="0" xfId="0" applyNumberFormat="1" applyFont="1" applyAlignment="1">
      <alignment horizontal="left"/>
    </xf>
    <xf numFmtId="170" fontId="28" fillId="0" borderId="0" xfId="55" applyFont="1" applyAlignment="1">
      <alignment horizontal="right"/>
    </xf>
    <xf numFmtId="170" fontId="28" fillId="0" borderId="0" xfId="55" applyFont="1" applyBorder="1" applyAlignment="1">
      <alignment horizontal="right"/>
    </xf>
    <xf numFmtId="0" fontId="28" fillId="0" borderId="0" xfId="0" applyFont="1" applyAlignment="1">
      <alignment/>
    </xf>
    <xf numFmtId="170" fontId="28" fillId="0" borderId="0" xfId="55" applyFont="1" applyAlignment="1">
      <alignment/>
    </xf>
    <xf numFmtId="170" fontId="24" fillId="0" borderId="0" xfId="55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71" fontId="22" fillId="0" borderId="0" xfId="49" applyFont="1" applyAlignment="1">
      <alignment/>
    </xf>
    <xf numFmtId="171" fontId="22" fillId="0" borderId="0" xfId="49" applyFont="1" applyBorder="1" applyAlignment="1">
      <alignment horizontal="right"/>
    </xf>
    <xf numFmtId="171" fontId="22" fillId="0" borderId="0" xfId="49" applyFont="1" applyBorder="1" applyAlignment="1">
      <alignment/>
    </xf>
    <xf numFmtId="171" fontId="0" fillId="0" borderId="0" xfId="49" applyFont="1" applyBorder="1" applyAlignment="1">
      <alignment horizontal="right"/>
    </xf>
    <xf numFmtId="171" fontId="24" fillId="0" borderId="0" xfId="49" applyFont="1" applyBorder="1" applyAlignment="1">
      <alignment horizontal="right"/>
    </xf>
    <xf numFmtId="171" fontId="25" fillId="0" borderId="10" xfId="49" applyFont="1" applyBorder="1" applyAlignment="1">
      <alignment/>
    </xf>
    <xf numFmtId="171" fontId="28" fillId="0" borderId="0" xfId="49" applyFont="1" applyAlignment="1">
      <alignment horizontal="right"/>
    </xf>
    <xf numFmtId="171" fontId="29" fillId="0" borderId="0" xfId="49" applyFont="1" applyAlignment="1">
      <alignment/>
    </xf>
    <xf numFmtId="171" fontId="24" fillId="0" borderId="0" xfId="49" applyFont="1" applyAlignment="1">
      <alignment horizontal="right"/>
    </xf>
    <xf numFmtId="171" fontId="31" fillId="0" borderId="0" xfId="49" applyFont="1" applyFill="1" applyAlignment="1">
      <alignment/>
    </xf>
    <xf numFmtId="171" fontId="30" fillId="0" borderId="0" xfId="49" applyFont="1" applyBorder="1" applyAlignment="1">
      <alignment horizontal="right"/>
    </xf>
    <xf numFmtId="171" fontId="22" fillId="0" borderId="0" xfId="49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49" fontId="30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center"/>
    </xf>
    <xf numFmtId="171" fontId="29" fillId="0" borderId="0" xfId="49" applyFont="1" applyFill="1" applyAlignment="1">
      <alignment/>
    </xf>
    <xf numFmtId="0" fontId="37" fillId="0" borderId="11" xfId="0" applyFont="1" applyBorder="1" applyAlignment="1">
      <alignment horizontal="center" vertical="center" wrapText="1"/>
    </xf>
    <xf numFmtId="170" fontId="0" fillId="0" borderId="0" xfId="55" applyAlignment="1">
      <alignment/>
    </xf>
    <xf numFmtId="0" fontId="37" fillId="0" borderId="0" xfId="0" applyFont="1" applyAlignment="1">
      <alignment/>
    </xf>
    <xf numFmtId="170" fontId="37" fillId="0" borderId="0" xfId="55" applyFont="1" applyAlignment="1">
      <alignment/>
    </xf>
    <xf numFmtId="170" fontId="37" fillId="0" borderId="10" xfId="55" applyFont="1" applyBorder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0" fontId="29" fillId="0" borderId="0" xfId="55" applyFont="1" applyFill="1" applyBorder="1" applyAlignment="1">
      <alignment/>
    </xf>
    <xf numFmtId="170" fontId="0" fillId="0" borderId="0" xfId="55" applyFont="1" applyBorder="1" applyAlignment="1">
      <alignment horizontal="right"/>
    </xf>
    <xf numFmtId="171" fontId="0" fillId="0" borderId="0" xfId="49" applyFont="1" applyBorder="1" applyAlignment="1">
      <alignment horizontal="right"/>
    </xf>
    <xf numFmtId="170" fontId="29" fillId="0" borderId="0" xfId="55" applyFont="1" applyFill="1" applyAlignment="1">
      <alignment/>
    </xf>
    <xf numFmtId="0" fontId="38" fillId="0" borderId="0" xfId="0" applyFont="1" applyAlignment="1">
      <alignment/>
    </xf>
    <xf numFmtId="171" fontId="32" fillId="0" borderId="0" xfId="49" applyFont="1" applyBorder="1" applyAlignment="1">
      <alignment vertical="top" wrapText="1"/>
    </xf>
    <xf numFmtId="171" fontId="29" fillId="0" borderId="0" xfId="49" applyFont="1" applyFill="1" applyBorder="1" applyAlignment="1">
      <alignment/>
    </xf>
    <xf numFmtId="171" fontId="29" fillId="0" borderId="12" xfId="49" applyFont="1" applyFill="1" applyBorder="1" applyAlignment="1">
      <alignment/>
    </xf>
    <xf numFmtId="0" fontId="39" fillId="0" borderId="0" xfId="0" applyFont="1" applyAlignment="1">
      <alignment wrapText="1"/>
    </xf>
    <xf numFmtId="171" fontId="28" fillId="0" borderId="13" xfId="49" applyFont="1" applyBorder="1" applyAlignment="1">
      <alignment horizontal="right"/>
    </xf>
    <xf numFmtId="171" fontId="28" fillId="0" borderId="14" xfId="49" applyFont="1" applyBorder="1" applyAlignment="1">
      <alignment horizontal="right"/>
    </xf>
    <xf numFmtId="171" fontId="28" fillId="0" borderId="0" xfId="49" applyFont="1" applyBorder="1" applyAlignment="1">
      <alignment horizontal="right"/>
    </xf>
    <xf numFmtId="171" fontId="28" fillId="0" borderId="12" xfId="49" applyFont="1" applyBorder="1" applyAlignment="1">
      <alignment horizontal="right"/>
    </xf>
    <xf numFmtId="49" fontId="28" fillId="0" borderId="0" xfId="0" applyNumberFormat="1" applyFont="1" applyAlignment="1">
      <alignment horizontal="center"/>
    </xf>
    <xf numFmtId="49" fontId="20" fillId="0" borderId="0" xfId="49" applyNumberFormat="1" applyFont="1" applyBorder="1" applyAlignment="1">
      <alignment horizontal="center" wrapText="1"/>
    </xf>
    <xf numFmtId="49" fontId="20" fillId="0" borderId="0" xfId="55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43" fillId="24" borderId="0" xfId="0" applyFont="1" applyFill="1" applyAlignment="1">
      <alignment/>
    </xf>
    <xf numFmtId="170" fontId="43" fillId="24" borderId="0" xfId="0" applyNumberFormat="1" applyFont="1" applyFill="1" applyAlignment="1">
      <alignment/>
    </xf>
    <xf numFmtId="0" fontId="61" fillId="24" borderId="0" xfId="0" applyFont="1" applyFill="1" applyAlignment="1">
      <alignment/>
    </xf>
    <xf numFmtId="170" fontId="61" fillId="24" borderId="0" xfId="0" applyNumberFormat="1" applyFont="1" applyFill="1" applyAlignment="1">
      <alignment/>
    </xf>
    <xf numFmtId="170" fontId="43" fillId="24" borderId="0" xfId="0" applyNumberFormat="1" applyFont="1" applyFill="1" applyBorder="1" applyAlignment="1">
      <alignment/>
    </xf>
    <xf numFmtId="170" fontId="43" fillId="24" borderId="12" xfId="0" applyNumberFormat="1" applyFont="1" applyFill="1" applyBorder="1" applyAlignment="1">
      <alignment/>
    </xf>
    <xf numFmtId="170" fontId="61" fillId="24" borderId="0" xfId="0" applyNumberFormat="1" applyFont="1" applyFill="1" applyBorder="1" applyAlignment="1">
      <alignment/>
    </xf>
    <xf numFmtId="170" fontId="61" fillId="24" borderId="15" xfId="0" applyNumberFormat="1" applyFont="1" applyFill="1" applyBorder="1" applyAlignment="1">
      <alignment/>
    </xf>
    <xf numFmtId="0" fontId="62" fillId="24" borderId="0" xfId="0" applyFont="1" applyFill="1" applyAlignment="1">
      <alignment/>
    </xf>
    <xf numFmtId="0" fontId="42" fillId="24" borderId="0" xfId="0" applyFont="1" applyFill="1" applyAlignment="1">
      <alignment/>
    </xf>
    <xf numFmtId="49" fontId="20" fillId="0" borderId="0" xfId="0" applyNumberFormat="1" applyFont="1" applyBorder="1" applyAlignment="1">
      <alignment horizontal="center" wrapText="1"/>
    </xf>
    <xf numFmtId="49" fontId="20" fillId="0" borderId="0" xfId="55" applyNumberFormat="1" applyFont="1" applyBorder="1" applyAlignment="1">
      <alignment horizontal="center" wrapText="1"/>
    </xf>
    <xf numFmtId="171" fontId="12" fillId="0" borderId="0" xfId="49" applyFont="1" applyAlignment="1">
      <alignment vertical="top"/>
    </xf>
    <xf numFmtId="171" fontId="0" fillId="0" borderId="0" xfId="0" applyNumberFormat="1" applyAlignment="1">
      <alignment/>
    </xf>
    <xf numFmtId="170" fontId="42" fillId="24" borderId="0" xfId="0" applyNumberFormat="1" applyFont="1" applyFill="1" applyAlignment="1">
      <alignment/>
    </xf>
    <xf numFmtId="0" fontId="32" fillId="0" borderId="0" xfId="63" applyFont="1" applyAlignment="1">
      <alignment horizontal="center" vertical="top"/>
      <protection/>
    </xf>
    <xf numFmtId="0" fontId="12" fillId="0" borderId="0" xfId="63">
      <alignment vertical="top"/>
      <protection/>
    </xf>
    <xf numFmtId="0" fontId="0" fillId="0" borderId="0" xfId="0" applyAlignment="1">
      <alignment vertical="top"/>
    </xf>
    <xf numFmtId="185" fontId="40" fillId="0" borderId="0" xfId="0" applyNumberFormat="1" applyFont="1" applyAlignment="1">
      <alignment vertical="top"/>
    </xf>
    <xf numFmtId="0" fontId="45" fillId="0" borderId="0" xfId="0" applyFont="1" applyAlignment="1">
      <alignment vertical="center"/>
    </xf>
    <xf numFmtId="0" fontId="47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16" xfId="0" applyFont="1" applyBorder="1" applyAlignment="1">
      <alignment horizontal="right" vertical="center"/>
    </xf>
    <xf numFmtId="4" fontId="42" fillId="0" borderId="0" xfId="0" applyNumberFormat="1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4" fontId="42" fillId="0" borderId="11" xfId="0" applyNumberFormat="1" applyFont="1" applyBorder="1" applyAlignment="1">
      <alignment vertical="center"/>
    </xf>
    <xf numFmtId="4" fontId="42" fillId="0" borderId="17" xfId="0" applyNumberFormat="1" applyFont="1" applyBorder="1" applyAlignment="1">
      <alignment horizontal="right" vertical="center"/>
    </xf>
    <xf numFmtId="171" fontId="43" fillId="0" borderId="0" xfId="49" applyFont="1" applyAlignment="1">
      <alignment horizontal="right" vertical="center"/>
    </xf>
    <xf numFmtId="4" fontId="42" fillId="0" borderId="13" xfId="0" applyNumberFormat="1" applyFont="1" applyBorder="1" applyAlignment="1">
      <alignment horizontal="right" vertical="center"/>
    </xf>
    <xf numFmtId="10" fontId="0" fillId="0" borderId="0" xfId="70" applyNumberFormat="1" applyFont="1" applyAlignment="1">
      <alignment/>
    </xf>
    <xf numFmtId="0" fontId="43" fillId="0" borderId="0" xfId="0" applyFont="1" applyAlignment="1">
      <alignment horizontal="justify" vertical="center"/>
    </xf>
    <xf numFmtId="4" fontId="43" fillId="0" borderId="11" xfId="0" applyNumberFormat="1" applyFont="1" applyBorder="1" applyAlignment="1">
      <alignment horizontal="right" vertical="center"/>
    </xf>
    <xf numFmtId="0" fontId="42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justify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0" fontId="43" fillId="0" borderId="21" xfId="0" applyFont="1" applyBorder="1" applyAlignment="1">
      <alignment horizontal="justify" vertical="center" wrapText="1"/>
    </xf>
    <xf numFmtId="0" fontId="43" fillId="0" borderId="22" xfId="0" applyFont="1" applyBorder="1" applyAlignment="1">
      <alignment horizontal="justify" vertical="center" wrapText="1"/>
    </xf>
    <xf numFmtId="0" fontId="43" fillId="0" borderId="23" xfId="0" applyFont="1" applyBorder="1" applyAlignment="1">
      <alignment horizontal="justify" vertical="center" wrapText="1"/>
    </xf>
    <xf numFmtId="0" fontId="43" fillId="0" borderId="24" xfId="0" applyFont="1" applyBorder="1" applyAlignment="1">
      <alignment horizontal="justify" vertical="center" wrapText="1"/>
    </xf>
    <xf numFmtId="4" fontId="43" fillId="0" borderId="25" xfId="0" applyNumberFormat="1" applyFont="1" applyBorder="1" applyAlignment="1">
      <alignment horizontal="right" vertical="center" wrapText="1"/>
    </xf>
    <xf numFmtId="4" fontId="42" fillId="0" borderId="25" xfId="0" applyNumberFormat="1" applyFont="1" applyBorder="1" applyAlignment="1">
      <alignment horizontal="right" vertical="center" wrapText="1"/>
    </xf>
    <xf numFmtId="0" fontId="43" fillId="0" borderId="25" xfId="0" applyFont="1" applyBorder="1" applyAlignment="1">
      <alignment horizontal="justify" vertical="center" wrapText="1"/>
    </xf>
    <xf numFmtId="0" fontId="43" fillId="0" borderId="24" xfId="0" applyFont="1" applyBorder="1" applyAlignment="1">
      <alignment vertical="center" wrapText="1"/>
    </xf>
    <xf numFmtId="4" fontId="43" fillId="0" borderId="25" xfId="0" applyNumberFormat="1" applyFont="1" applyBorder="1" applyAlignment="1">
      <alignment vertical="center" wrapText="1"/>
    </xf>
    <xf numFmtId="0" fontId="43" fillId="0" borderId="26" xfId="0" applyFont="1" applyBorder="1" applyAlignment="1">
      <alignment horizontal="justify" vertical="center" wrapText="1"/>
    </xf>
    <xf numFmtId="4" fontId="43" fillId="0" borderId="27" xfId="0" applyNumberFormat="1" applyFont="1" applyBorder="1" applyAlignment="1">
      <alignment horizontal="right" vertical="center" wrapText="1"/>
    </xf>
    <xf numFmtId="192" fontId="0" fillId="0" borderId="0" xfId="0" applyNumberFormat="1" applyAlignment="1">
      <alignment/>
    </xf>
    <xf numFmtId="10" fontId="37" fillId="0" borderId="0" xfId="70" applyNumberFormat="1" applyFont="1" applyAlignment="1">
      <alignment/>
    </xf>
    <xf numFmtId="0" fontId="0" fillId="0" borderId="0" xfId="63" applyFont="1">
      <alignment vertical="top"/>
      <protection/>
    </xf>
    <xf numFmtId="0" fontId="0" fillId="0" borderId="0" xfId="63" applyFont="1" applyAlignment="1">
      <alignment vertical="top"/>
      <protection/>
    </xf>
    <xf numFmtId="0" fontId="0" fillId="0" borderId="0" xfId="63" applyFont="1" applyBorder="1">
      <alignment vertical="top"/>
      <protection/>
    </xf>
    <xf numFmtId="0" fontId="42" fillId="0" borderId="0" xfId="63" applyFont="1" applyAlignment="1">
      <alignment horizontal="center" vertical="top"/>
      <protection/>
    </xf>
    <xf numFmtId="0" fontId="12" fillId="0" borderId="0" xfId="63" applyFont="1">
      <alignment vertical="top"/>
      <protection/>
    </xf>
    <xf numFmtId="0" fontId="12" fillId="0" borderId="0" xfId="63" applyFont="1" applyBorder="1">
      <alignment vertical="top"/>
      <protection/>
    </xf>
    <xf numFmtId="0" fontId="1" fillId="0" borderId="0" xfId="63" applyFont="1" applyAlignment="1">
      <alignment vertical="top"/>
      <protection/>
    </xf>
    <xf numFmtId="177" fontId="1" fillId="0" borderId="0" xfId="63" applyNumberFormat="1" applyFont="1" applyAlignment="1">
      <alignment vertical="top" wrapText="1"/>
      <protection/>
    </xf>
    <xf numFmtId="177" fontId="49" fillId="0" borderId="0" xfId="63" applyNumberFormat="1" applyFont="1" applyAlignment="1">
      <alignment horizontal="right" vertical="top" wrapText="1"/>
      <protection/>
    </xf>
    <xf numFmtId="177" fontId="49" fillId="0" borderId="0" xfId="63" applyNumberFormat="1" applyFont="1" applyAlignment="1">
      <alignment vertical="top" wrapText="1"/>
      <protection/>
    </xf>
    <xf numFmtId="0" fontId="49" fillId="0" borderId="0" xfId="63" applyFont="1" applyAlignment="1">
      <alignment vertical="top"/>
      <protection/>
    </xf>
    <xf numFmtId="0" fontId="49" fillId="0" borderId="0" xfId="63" applyFont="1" applyAlignment="1">
      <alignment horizontal="left" vertical="top"/>
      <protection/>
    </xf>
    <xf numFmtId="177" fontId="48" fillId="0" borderId="28" xfId="63" applyNumberFormat="1" applyFont="1" applyBorder="1" applyAlignment="1">
      <alignment vertical="top" wrapText="1"/>
      <protection/>
    </xf>
    <xf numFmtId="177" fontId="48" fillId="0" borderId="0" xfId="63" applyNumberFormat="1" applyFont="1" applyBorder="1" applyAlignment="1">
      <alignment vertical="top" wrapText="1"/>
      <protection/>
    </xf>
    <xf numFmtId="0" fontId="12" fillId="0" borderId="0" xfId="63" applyFont="1" applyAlignment="1">
      <alignment vertical="top"/>
      <protection/>
    </xf>
    <xf numFmtId="0" fontId="48" fillId="0" borderId="0" xfId="63" applyFont="1" applyAlignment="1">
      <alignment horizontal="right" vertical="top"/>
      <protection/>
    </xf>
    <xf numFmtId="0" fontId="50" fillId="0" borderId="0" xfId="63" applyFont="1" applyAlignment="1">
      <alignment horizontal="left" vertical="top"/>
      <protection/>
    </xf>
    <xf numFmtId="0" fontId="48" fillId="0" borderId="0" xfId="63" applyFont="1" applyAlignment="1">
      <alignment horizontal="left" vertical="top"/>
      <protection/>
    </xf>
    <xf numFmtId="0" fontId="0" fillId="24" borderId="0" xfId="0" applyFill="1" applyAlignment="1">
      <alignment/>
    </xf>
    <xf numFmtId="0" fontId="12" fillId="24" borderId="0" xfId="68" applyFont="1" applyFill="1">
      <alignment vertical="top"/>
      <protection/>
    </xf>
    <xf numFmtId="0" fontId="0" fillId="24" borderId="0" xfId="0" applyFont="1" applyFill="1" applyAlignment="1">
      <alignment/>
    </xf>
    <xf numFmtId="191" fontId="0" fillId="24" borderId="0" xfId="0" applyNumberFormat="1" applyFill="1" applyAlignment="1">
      <alignment/>
    </xf>
    <xf numFmtId="0" fontId="5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4" fontId="63" fillId="0" borderId="0" xfId="0" applyNumberFormat="1" applyFont="1" applyAlignment="1">
      <alignment horizontal="right" vertical="center"/>
    </xf>
    <xf numFmtId="167" fontId="64" fillId="0" borderId="0" xfId="0" applyNumberFormat="1" applyFont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51" fillId="0" borderId="0" xfId="0" applyFont="1" applyAlignment="1">
      <alignment/>
    </xf>
    <xf numFmtId="4" fontId="63" fillId="0" borderId="0" xfId="0" applyNumberFormat="1" applyFont="1" applyAlignment="1">
      <alignment vertical="center"/>
    </xf>
    <xf numFmtId="167" fontId="52" fillId="0" borderId="0" xfId="0" applyNumberFormat="1" applyFont="1" applyAlignment="1">
      <alignment vertical="center"/>
    </xf>
    <xf numFmtId="167" fontId="64" fillId="0" borderId="0" xfId="0" applyNumberFormat="1" applyFont="1" applyAlignment="1">
      <alignment vertical="center"/>
    </xf>
    <xf numFmtId="167" fontId="37" fillId="0" borderId="0" xfId="55" applyNumberFormat="1" applyFont="1" applyAlignment="1">
      <alignment/>
    </xf>
    <xf numFmtId="167" fontId="37" fillId="0" borderId="10" xfId="55" applyNumberFormat="1" applyFont="1" applyBorder="1" applyAlignment="1">
      <alignment/>
    </xf>
    <xf numFmtId="173" fontId="12" fillId="0" borderId="0" xfId="63" applyNumberFormat="1" applyFont="1">
      <alignment vertical="top"/>
      <protection/>
    </xf>
    <xf numFmtId="49" fontId="61" fillId="24" borderId="0" xfId="0" applyNumberFormat="1" applyFont="1" applyFill="1" applyAlignment="1">
      <alignment horizontal="center"/>
    </xf>
    <xf numFmtId="49" fontId="43" fillId="24" borderId="0" xfId="0" applyNumberFormat="1" applyFont="1" applyFill="1" applyAlignment="1">
      <alignment/>
    </xf>
    <xf numFmtId="167" fontId="0" fillId="0" borderId="0" xfId="55" applyNumberFormat="1" applyAlignment="1">
      <alignment/>
    </xf>
    <xf numFmtId="49" fontId="45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/>
    </xf>
    <xf numFmtId="49" fontId="42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right"/>
    </xf>
    <xf numFmtId="170" fontId="0" fillId="0" borderId="0" xfId="55" applyBorder="1" applyAlignment="1">
      <alignment/>
    </xf>
    <xf numFmtId="170" fontId="0" fillId="0" borderId="0" xfId="0" applyNumberFormat="1" applyBorder="1" applyAlignment="1">
      <alignment/>
    </xf>
    <xf numFmtId="171" fontId="32" fillId="24" borderId="0" xfId="49" applyFont="1" applyFill="1" applyBorder="1" applyAlignment="1">
      <alignment vertical="top" wrapText="1"/>
    </xf>
    <xf numFmtId="49" fontId="42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" fontId="46" fillId="0" borderId="0" xfId="0" applyNumberFormat="1" applyFont="1" applyAlignment="1">
      <alignment horizontal="right"/>
    </xf>
    <xf numFmtId="49" fontId="41" fillId="24" borderId="0" xfId="0" applyNumberFormat="1" applyFont="1" applyFill="1" applyAlignment="1">
      <alignment horizontal="center"/>
    </xf>
    <xf numFmtId="0" fontId="41" fillId="24" borderId="0" xfId="0" applyFont="1" applyFill="1" applyAlignment="1">
      <alignment/>
    </xf>
    <xf numFmtId="0" fontId="1" fillId="24" borderId="0" xfId="0" applyFont="1" applyFill="1" applyAlignment="1">
      <alignment/>
    </xf>
    <xf numFmtId="4" fontId="65" fillId="24" borderId="0" xfId="0" applyNumberFormat="1" applyFont="1" applyFill="1" applyAlignment="1">
      <alignment horizontal="right"/>
    </xf>
    <xf numFmtId="0" fontId="1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4" fontId="1" fillId="24" borderId="0" xfId="0" applyNumberFormat="1" applyFont="1" applyFill="1" applyAlignment="1">
      <alignment horizontal="right"/>
    </xf>
    <xf numFmtId="4" fontId="41" fillId="24" borderId="17" xfId="0" applyNumberFormat="1" applyFont="1" applyFill="1" applyBorder="1" applyAlignment="1">
      <alignment horizontal="right"/>
    </xf>
    <xf numFmtId="0" fontId="41" fillId="24" borderId="0" xfId="0" applyFont="1" applyFill="1" applyAlignment="1">
      <alignment horizontal="right"/>
    </xf>
    <xf numFmtId="4" fontId="41" fillId="24" borderId="0" xfId="0" applyNumberFormat="1" applyFont="1" applyFill="1" applyBorder="1" applyAlignment="1">
      <alignment horizontal="right"/>
    </xf>
    <xf numFmtId="171" fontId="1" fillId="24" borderId="0" xfId="51" applyFont="1" applyFill="1" applyAlignment="1">
      <alignment horizontal="right"/>
    </xf>
    <xf numFmtId="171" fontId="41" fillId="24" borderId="17" xfId="51" applyFont="1" applyFill="1" applyBorder="1" applyAlignment="1">
      <alignment horizontal="right"/>
    </xf>
    <xf numFmtId="0" fontId="0" fillId="24" borderId="0" xfId="0" applyFont="1" applyFill="1" applyAlignment="1">
      <alignment horizontal="right"/>
    </xf>
    <xf numFmtId="0" fontId="37" fillId="24" borderId="0" xfId="0" applyFont="1" applyFill="1" applyAlignment="1">
      <alignment/>
    </xf>
    <xf numFmtId="4" fontId="41" fillId="24" borderId="11" xfId="0" applyNumberFormat="1" applyFont="1" applyFill="1" applyBorder="1" applyAlignment="1">
      <alignment/>
    </xf>
    <xf numFmtId="171" fontId="66" fillId="24" borderId="0" xfId="51" applyFont="1" applyFill="1" applyBorder="1" applyAlignment="1">
      <alignment horizontal="right"/>
    </xf>
    <xf numFmtId="4" fontId="41" fillId="24" borderId="0" xfId="0" applyNumberFormat="1" applyFont="1" applyFill="1" applyBorder="1" applyAlignment="1">
      <alignment/>
    </xf>
    <xf numFmtId="171" fontId="41" fillId="24" borderId="0" xfId="51" applyFont="1" applyFill="1" applyAlignment="1">
      <alignment/>
    </xf>
    <xf numFmtId="171" fontId="1" fillId="24" borderId="0" xfId="51" applyFont="1" applyFill="1" applyAlignment="1">
      <alignment/>
    </xf>
    <xf numFmtId="171" fontId="41" fillId="24" borderId="17" xfId="51" applyFont="1" applyFill="1" applyBorder="1" applyAlignment="1">
      <alignment/>
    </xf>
    <xf numFmtId="4" fontId="41" fillId="24" borderId="17" xfId="0" applyNumberFormat="1" applyFont="1" applyFill="1" applyBorder="1" applyAlignment="1">
      <alignment/>
    </xf>
    <xf numFmtId="171" fontId="0" fillId="24" borderId="0" xfId="51" applyFont="1" applyFill="1" applyAlignment="1">
      <alignment/>
    </xf>
    <xf numFmtId="171" fontId="41" fillId="24" borderId="29" xfId="51" applyFont="1" applyFill="1" applyBorder="1" applyAlignment="1">
      <alignment/>
    </xf>
    <xf numFmtId="0" fontId="44" fillId="24" borderId="0" xfId="0" applyFont="1" applyFill="1" applyAlignment="1">
      <alignment/>
    </xf>
    <xf numFmtId="171" fontId="66" fillId="24" borderId="0" xfId="49" applyFont="1" applyFill="1" applyAlignment="1">
      <alignment horizontal="center" vertical="center"/>
    </xf>
    <xf numFmtId="171" fontId="44" fillId="24" borderId="0" xfId="49" applyFont="1" applyFill="1" applyAlignment="1">
      <alignment/>
    </xf>
    <xf numFmtId="0" fontId="66" fillId="24" borderId="11" xfId="0" applyFont="1" applyFill="1" applyBorder="1" applyAlignment="1">
      <alignment vertical="center"/>
    </xf>
    <xf numFmtId="0" fontId="66" fillId="24" borderId="11" xfId="0" applyFont="1" applyFill="1" applyBorder="1" applyAlignment="1">
      <alignment horizontal="center" vertical="center"/>
    </xf>
    <xf numFmtId="171" fontId="66" fillId="24" borderId="11" xfId="49" applyFont="1" applyFill="1" applyBorder="1" applyAlignment="1">
      <alignment vertical="center"/>
    </xf>
    <xf numFmtId="171" fontId="66" fillId="24" borderId="11" xfId="49" applyFont="1" applyFill="1" applyBorder="1" applyAlignment="1">
      <alignment horizontal="center" vertical="center"/>
    </xf>
    <xf numFmtId="0" fontId="65" fillId="24" borderId="16" xfId="0" applyFont="1" applyFill="1" applyBorder="1" applyAlignment="1">
      <alignment vertical="center"/>
    </xf>
    <xf numFmtId="171" fontId="65" fillId="24" borderId="16" xfId="49" applyFont="1" applyFill="1" applyBorder="1" applyAlignment="1">
      <alignment vertical="center"/>
    </xf>
    <xf numFmtId="171" fontId="65" fillId="24" borderId="16" xfId="49" applyFont="1" applyFill="1" applyBorder="1" applyAlignment="1">
      <alignment horizontal="center" vertical="center"/>
    </xf>
    <xf numFmtId="171" fontId="65" fillId="24" borderId="0" xfId="49" applyFont="1" applyFill="1" applyBorder="1" applyAlignment="1">
      <alignment vertical="center"/>
    </xf>
    <xf numFmtId="0" fontId="65" fillId="24" borderId="17" xfId="0" applyFont="1" applyFill="1" applyBorder="1" applyAlignment="1">
      <alignment vertical="center" wrapText="1"/>
    </xf>
    <xf numFmtId="0" fontId="65" fillId="24" borderId="17" xfId="0" applyFont="1" applyFill="1" applyBorder="1" applyAlignment="1">
      <alignment vertical="center"/>
    </xf>
    <xf numFmtId="171" fontId="65" fillId="24" borderId="17" xfId="49" applyFont="1" applyFill="1" applyBorder="1" applyAlignment="1">
      <alignment vertical="center"/>
    </xf>
    <xf numFmtId="171" fontId="65" fillId="24" borderId="17" xfId="49" applyFont="1" applyFill="1" applyBorder="1" applyAlignment="1">
      <alignment horizontal="center" vertical="center"/>
    </xf>
    <xf numFmtId="0" fontId="65" fillId="24" borderId="11" xfId="0" applyFont="1" applyFill="1" applyBorder="1" applyAlignment="1">
      <alignment vertical="center" wrapText="1"/>
    </xf>
    <xf numFmtId="0" fontId="65" fillId="24" borderId="11" xfId="0" applyFont="1" applyFill="1" applyBorder="1" applyAlignment="1">
      <alignment vertical="center"/>
    </xf>
    <xf numFmtId="171" fontId="65" fillId="24" borderId="11" xfId="49" applyFont="1" applyFill="1" applyBorder="1" applyAlignment="1">
      <alignment vertical="center"/>
    </xf>
    <xf numFmtId="171" fontId="65" fillId="24" borderId="11" xfId="49" applyFont="1" applyFill="1" applyBorder="1" applyAlignment="1">
      <alignment horizontal="center" vertical="center"/>
    </xf>
    <xf numFmtId="171" fontId="65" fillId="24" borderId="30" xfId="49" applyFont="1" applyFill="1" applyBorder="1" applyAlignment="1">
      <alignment horizontal="center" vertical="center"/>
    </xf>
    <xf numFmtId="0" fontId="65" fillId="24" borderId="11" xfId="0" applyFont="1" applyFill="1" applyBorder="1" applyAlignment="1">
      <alignment horizontal="center" vertical="center"/>
    </xf>
    <xf numFmtId="0" fontId="66" fillId="24" borderId="0" xfId="0" applyFont="1" applyFill="1" applyAlignment="1">
      <alignment vertical="center" wrapText="1"/>
    </xf>
    <xf numFmtId="0" fontId="66" fillId="24" borderId="16" xfId="0" applyFont="1" applyFill="1" applyBorder="1" applyAlignment="1">
      <alignment vertical="center"/>
    </xf>
    <xf numFmtId="171" fontId="66" fillId="24" borderId="16" xfId="49" applyFont="1" applyFill="1" applyBorder="1" applyAlignment="1">
      <alignment vertical="center"/>
    </xf>
    <xf numFmtId="0" fontId="37" fillId="24" borderId="0" xfId="0" applyFont="1" applyFill="1" applyAlignment="1">
      <alignment/>
    </xf>
    <xf numFmtId="171" fontId="65" fillId="24" borderId="0" xfId="49" applyFont="1" applyFill="1" applyBorder="1" applyAlignment="1">
      <alignment horizontal="right" vertical="center" wrapText="1"/>
    </xf>
    <xf numFmtId="0" fontId="44" fillId="24" borderId="0" xfId="0" applyFont="1" applyFill="1" applyAlignment="1">
      <alignment wrapText="1"/>
    </xf>
    <xf numFmtId="171" fontId="66" fillId="24" borderId="0" xfId="49" applyFont="1" applyFill="1" applyAlignment="1">
      <alignment horizontal="right" vertical="center"/>
    </xf>
    <xf numFmtId="171" fontId="0" fillId="24" borderId="0" xfId="49" applyFont="1" applyFill="1" applyBorder="1" applyAlignment="1">
      <alignment/>
    </xf>
    <xf numFmtId="171" fontId="0" fillId="24" borderId="0" xfId="49" applyFont="1" applyFill="1" applyAlignment="1">
      <alignment/>
    </xf>
    <xf numFmtId="0" fontId="67" fillId="24" borderId="0" xfId="0" applyFont="1" applyFill="1" applyAlignment="1">
      <alignment horizontal="justify" vertical="center"/>
    </xf>
    <xf numFmtId="0" fontId="68" fillId="24" borderId="0" xfId="0" applyFont="1" applyFill="1" applyAlignment="1">
      <alignment horizontal="center" vertical="center"/>
    </xf>
    <xf numFmtId="4" fontId="68" fillId="24" borderId="0" xfId="0" applyNumberFormat="1" applyFont="1" applyFill="1" applyAlignment="1">
      <alignment horizontal="right" vertical="center"/>
    </xf>
    <xf numFmtId="49" fontId="42" fillId="0" borderId="11" xfId="0" applyNumberFormat="1" applyFont="1" applyBorder="1" applyAlignment="1">
      <alignment horizontal="center" vertical="center"/>
    </xf>
    <xf numFmtId="173" fontId="48" fillId="0" borderId="0" xfId="0" applyNumberFormat="1" applyFont="1" applyAlignment="1">
      <alignment vertical="top"/>
    </xf>
    <xf numFmtId="49" fontId="42" fillId="0" borderId="31" xfId="0" applyNumberFormat="1" applyFont="1" applyBorder="1" applyAlignment="1">
      <alignment horizontal="center" vertical="center" wrapText="1"/>
    </xf>
    <xf numFmtId="49" fontId="42" fillId="0" borderId="0" xfId="63" applyNumberFormat="1" applyFont="1" applyAlignment="1">
      <alignment horizontal="center" vertical="top"/>
      <protection/>
    </xf>
    <xf numFmtId="171" fontId="37" fillId="0" borderId="0" xfId="49" applyFont="1" applyAlignment="1">
      <alignment/>
    </xf>
    <xf numFmtId="171" fontId="32" fillId="24" borderId="12" xfId="49" applyFont="1" applyFill="1" applyBorder="1" applyAlignment="1">
      <alignment vertical="top" wrapText="1"/>
    </xf>
    <xf numFmtId="0" fontId="66" fillId="24" borderId="16" xfId="66" applyFont="1" applyFill="1" applyBorder="1" applyAlignment="1">
      <alignment vertical="center" wrapText="1"/>
      <protection/>
    </xf>
    <xf numFmtId="0" fontId="65" fillId="24" borderId="0" xfId="66" applyFont="1" applyFill="1" applyBorder="1" applyAlignment="1">
      <alignment vertical="center" wrapText="1"/>
      <protection/>
    </xf>
    <xf numFmtId="0" fontId="65" fillId="24" borderId="11" xfId="66" applyFont="1" applyFill="1" applyBorder="1" applyAlignment="1">
      <alignment vertical="center" wrapText="1"/>
      <protection/>
    </xf>
    <xf numFmtId="0" fontId="65" fillId="24" borderId="16" xfId="66" applyFont="1" applyFill="1" applyBorder="1" applyAlignment="1">
      <alignment vertical="center"/>
      <protection/>
    </xf>
    <xf numFmtId="171" fontId="65" fillId="24" borderId="16" xfId="53" applyFont="1" applyFill="1" applyBorder="1" applyAlignment="1">
      <alignment vertical="center"/>
    </xf>
    <xf numFmtId="171" fontId="65" fillId="24" borderId="16" xfId="53" applyFont="1" applyFill="1" applyBorder="1" applyAlignment="1">
      <alignment horizontal="center" vertical="center"/>
    </xf>
    <xf numFmtId="171" fontId="65" fillId="24" borderId="0" xfId="53" applyFont="1" applyFill="1" applyBorder="1" applyAlignment="1">
      <alignment vertical="center"/>
    </xf>
    <xf numFmtId="171" fontId="65" fillId="24" borderId="0" xfId="53" applyFont="1" applyFill="1" applyBorder="1" applyAlignment="1">
      <alignment horizontal="center" vertical="center"/>
    </xf>
    <xf numFmtId="0" fontId="65" fillId="24" borderId="0" xfId="66" applyFont="1" applyFill="1" applyBorder="1" applyAlignment="1">
      <alignment vertical="center"/>
      <protection/>
    </xf>
    <xf numFmtId="171" fontId="65" fillId="24" borderId="0" xfId="53" applyFont="1" applyFill="1" applyBorder="1" applyAlignment="1">
      <alignment vertical="center" wrapText="1"/>
    </xf>
    <xf numFmtId="0" fontId="66" fillId="24" borderId="0" xfId="66" applyFont="1" applyFill="1" applyBorder="1" applyAlignment="1">
      <alignment vertical="center" wrapText="1"/>
      <protection/>
    </xf>
    <xf numFmtId="171" fontId="65" fillId="24" borderId="11" xfId="53" applyFont="1" applyFill="1" applyBorder="1" applyAlignment="1">
      <alignment vertical="center" wrapText="1"/>
    </xf>
    <xf numFmtId="171" fontId="65" fillId="24" borderId="11" xfId="53" applyFont="1" applyFill="1" applyBorder="1" applyAlignment="1">
      <alignment horizontal="center" vertical="center"/>
    </xf>
    <xf numFmtId="0" fontId="65" fillId="24" borderId="16" xfId="0" applyFont="1" applyFill="1" applyBorder="1" applyAlignment="1">
      <alignment horizontal="center" vertical="center"/>
    </xf>
    <xf numFmtId="171" fontId="0" fillId="24" borderId="0" xfId="0" applyNumberFormat="1" applyFill="1" applyAlignment="1">
      <alignment/>
    </xf>
    <xf numFmtId="0" fontId="46" fillId="0" borderId="0" xfId="64" applyFont="1" applyAlignment="1">
      <alignment/>
      <protection/>
    </xf>
    <xf numFmtId="0" fontId="45" fillId="0" borderId="0" xfId="64" applyFont="1" applyAlignment="1">
      <alignment/>
      <protection/>
    </xf>
    <xf numFmtId="4" fontId="46" fillId="0" borderId="0" xfId="64" applyNumberFormat="1" applyFont="1" applyAlignment="1">
      <alignment horizontal="right"/>
      <protection/>
    </xf>
    <xf numFmtId="0" fontId="46" fillId="0" borderId="0" xfId="64" applyFont="1" applyAlignment="1">
      <alignment horizontal="right"/>
      <protection/>
    </xf>
    <xf numFmtId="4" fontId="45" fillId="0" borderId="12" xfId="64" applyNumberFormat="1" applyFont="1" applyBorder="1" applyAlignment="1">
      <alignment horizontal="right"/>
      <protection/>
    </xf>
    <xf numFmtId="0" fontId="12" fillId="0" borderId="0" xfId="64" applyAlignment="1">
      <alignment/>
      <protection/>
    </xf>
    <xf numFmtId="39" fontId="12" fillId="0" borderId="0" xfId="64" applyNumberFormat="1" applyFont="1" applyAlignment="1">
      <alignment vertical="top"/>
      <protection/>
    </xf>
    <xf numFmtId="4" fontId="45" fillId="0" borderId="0" xfId="64" applyNumberFormat="1" applyFont="1" applyAlignment="1">
      <alignment horizontal="right"/>
      <protection/>
    </xf>
    <xf numFmtId="4" fontId="45" fillId="0" borderId="13" xfId="64" applyNumberFormat="1" applyFont="1" applyBorder="1" applyAlignment="1">
      <alignment horizontal="right"/>
      <protection/>
    </xf>
    <xf numFmtId="0" fontId="65" fillId="0" borderId="0" xfId="65" applyFont="1" applyAlignment="1">
      <alignment vertical="top"/>
      <protection/>
    </xf>
    <xf numFmtId="49" fontId="37" fillId="0" borderId="0" xfId="65" applyNumberFormat="1" applyFont="1" applyAlignment="1">
      <alignment horizontal="center"/>
      <protection/>
    </xf>
    <xf numFmtId="0" fontId="42" fillId="0" borderId="0" xfId="0" applyFont="1" applyAlignment="1">
      <alignment horizontal="center" vertical="center" wrapText="1"/>
    </xf>
    <xf numFmtId="9" fontId="0" fillId="0" borderId="0" xfId="70" applyFont="1" applyAlignment="1">
      <alignment/>
    </xf>
    <xf numFmtId="171" fontId="28" fillId="0" borderId="0" xfId="0" applyNumberFormat="1" applyFont="1" applyAlignment="1">
      <alignment/>
    </xf>
    <xf numFmtId="0" fontId="32" fillId="0" borderId="0" xfId="68" applyFont="1" applyBorder="1" applyAlignment="1">
      <alignment vertical="top" wrapText="1" readingOrder="1"/>
      <protection/>
    </xf>
    <xf numFmtId="4" fontId="43" fillId="0" borderId="11" xfId="0" applyNumberFormat="1" applyFont="1" applyBorder="1" applyAlignment="1">
      <alignment horizontal="right"/>
    </xf>
    <xf numFmtId="49" fontId="0" fillId="0" borderId="0" xfId="65" applyNumberFormat="1" applyFont="1" applyAlignment="1">
      <alignment vertical="top"/>
      <protection/>
    </xf>
    <xf numFmtId="49" fontId="0" fillId="0" borderId="0" xfId="65" applyNumberFormat="1" applyFont="1" applyAlignment="1">
      <alignment horizontal="center"/>
      <protection/>
    </xf>
    <xf numFmtId="0" fontId="1" fillId="0" borderId="0" xfId="65" applyFont="1" applyAlignment="1">
      <alignment vertical="top"/>
      <protection/>
    </xf>
    <xf numFmtId="0" fontId="1" fillId="0" borderId="0" xfId="65" applyFont="1">
      <alignment/>
      <protection/>
    </xf>
    <xf numFmtId="171" fontId="1" fillId="0" borderId="0" xfId="65" applyNumberFormat="1" applyFont="1" applyAlignment="1">
      <alignment vertical="top"/>
      <protection/>
    </xf>
    <xf numFmtId="0" fontId="1" fillId="0" borderId="0" xfId="0" applyFont="1" applyAlignment="1">
      <alignment vertical="top"/>
    </xf>
    <xf numFmtId="197" fontId="53" fillId="0" borderId="0" xfId="0" applyNumberFormat="1" applyFont="1" applyAlignment="1">
      <alignment vertical="top"/>
    </xf>
    <xf numFmtId="197" fontId="41" fillId="0" borderId="0" xfId="65" applyNumberFormat="1" applyFont="1">
      <alignment/>
      <protection/>
    </xf>
    <xf numFmtId="49" fontId="0" fillId="0" borderId="0" xfId="65" applyNumberFormat="1" applyFont="1" applyAlignment="1">
      <alignment horizontal="center" vertical="top"/>
      <protection/>
    </xf>
    <xf numFmtId="0" fontId="12" fillId="0" borderId="0" xfId="63" applyAlignment="1">
      <alignment horizontal="center" vertical="top"/>
      <protection/>
    </xf>
    <xf numFmtId="0" fontId="1" fillId="0" borderId="0" xfId="65" applyFont="1" applyAlignment="1">
      <alignment horizontal="center" vertical="top"/>
      <protection/>
    </xf>
    <xf numFmtId="0" fontId="1" fillId="0" borderId="0" xfId="65" applyFont="1" applyAlignment="1">
      <alignment horizontal="center"/>
      <protection/>
    </xf>
    <xf numFmtId="0" fontId="66" fillId="24" borderId="11" xfId="66" applyFont="1" applyFill="1" applyBorder="1" applyAlignment="1">
      <alignment vertical="center" wrapText="1"/>
      <protection/>
    </xf>
    <xf numFmtId="4" fontId="67" fillId="24" borderId="11" xfId="60" applyNumberFormat="1" applyFont="1" applyFill="1" applyBorder="1" applyAlignment="1">
      <alignment vertical="center"/>
      <protection/>
    </xf>
    <xf numFmtId="171" fontId="37" fillId="24" borderId="0" xfId="49" applyFont="1" applyFill="1" applyAlignment="1">
      <alignment/>
    </xf>
    <xf numFmtId="173" fontId="40" fillId="0" borderId="11" xfId="0" applyNumberFormat="1" applyFont="1" applyBorder="1" applyAlignment="1">
      <alignment horizontal="center" vertical="top"/>
    </xf>
    <xf numFmtId="0" fontId="42" fillId="0" borderId="0" xfId="0" applyFont="1" applyAlignment="1">
      <alignment horizontal="left" vertical="center" wrapText="1"/>
    </xf>
    <xf numFmtId="170" fontId="62" fillId="24" borderId="0" xfId="0" applyNumberFormat="1" applyFont="1" applyFill="1" applyAlignment="1">
      <alignment/>
    </xf>
    <xf numFmtId="0" fontId="43" fillId="24" borderId="0" xfId="0" applyFont="1" applyFill="1" applyAlignment="1">
      <alignment horizontal="center"/>
    </xf>
    <xf numFmtId="171" fontId="0" fillId="24" borderId="0" xfId="49" applyFont="1" applyFill="1" applyAlignment="1">
      <alignment/>
    </xf>
    <xf numFmtId="0" fontId="12" fillId="24" borderId="0" xfId="68" applyFill="1">
      <alignment vertical="top"/>
      <protection/>
    </xf>
    <xf numFmtId="0" fontId="32" fillId="24" borderId="0" xfId="68" applyNumberFormat="1" applyFont="1" applyFill="1">
      <alignment vertical="top"/>
      <protection/>
    </xf>
    <xf numFmtId="49" fontId="32" fillId="24" borderId="0" xfId="49" applyNumberFormat="1" applyFont="1" applyFill="1" applyBorder="1" applyAlignment="1">
      <alignment horizontal="center" vertical="top"/>
    </xf>
    <xf numFmtId="0" fontId="32" fillId="24" borderId="0" xfId="49" applyNumberFormat="1" applyFont="1" applyFill="1" applyBorder="1" applyAlignment="1">
      <alignment vertical="top"/>
    </xf>
    <xf numFmtId="0" fontId="12" fillId="24" borderId="0" xfId="68" applyFill="1" applyBorder="1">
      <alignment vertical="top"/>
      <protection/>
    </xf>
    <xf numFmtId="171" fontId="32" fillId="24" borderId="0" xfId="49" applyFont="1" applyFill="1" applyBorder="1" applyAlignment="1">
      <alignment horizontal="center" vertical="top" wrapText="1"/>
    </xf>
    <xf numFmtId="0" fontId="32" fillId="24" borderId="0" xfId="68" applyFont="1" applyFill="1" applyBorder="1" applyAlignment="1">
      <alignment horizontal="left" vertical="top"/>
      <protection/>
    </xf>
    <xf numFmtId="0" fontId="32" fillId="24" borderId="0" xfId="68" applyFont="1" applyFill="1" applyBorder="1" applyAlignment="1">
      <alignment horizontal="left" vertical="top" wrapText="1"/>
      <protection/>
    </xf>
    <xf numFmtId="184" fontId="0" fillId="24" borderId="0" xfId="70" applyNumberFormat="1" applyFont="1" applyFill="1" applyAlignment="1">
      <alignment/>
    </xf>
    <xf numFmtId="171" fontId="32" fillId="24" borderId="12" xfId="49" applyFont="1" applyFill="1" applyBorder="1" applyAlignment="1">
      <alignment horizontal="center" vertical="top" wrapText="1"/>
    </xf>
    <xf numFmtId="0" fontId="32" fillId="24" borderId="0" xfId="68" applyFont="1" applyFill="1" applyAlignment="1">
      <alignment horizontal="left" vertical="top" wrapText="1"/>
      <protection/>
    </xf>
    <xf numFmtId="171" fontId="32" fillId="24" borderId="13" xfId="49" applyFont="1" applyFill="1" applyBorder="1" applyAlignment="1">
      <alignment vertical="top" wrapText="1"/>
    </xf>
    <xf numFmtId="202" fontId="0" fillId="24" borderId="0" xfId="0" applyNumberFormat="1" applyFill="1" applyAlignment="1">
      <alignment/>
    </xf>
    <xf numFmtId="191" fontId="37" fillId="24" borderId="0" xfId="49" applyNumberFormat="1" applyFont="1" applyFill="1" applyAlignment="1">
      <alignment/>
    </xf>
    <xf numFmtId="9" fontId="0" fillId="24" borderId="0" xfId="70" applyFont="1" applyFill="1" applyAlignment="1">
      <alignment/>
    </xf>
    <xf numFmtId="49" fontId="32" fillId="24" borderId="0" xfId="49" applyNumberFormat="1" applyFont="1" applyFill="1" applyBorder="1" applyAlignment="1">
      <alignment horizontal="center" vertical="top"/>
    </xf>
    <xf numFmtId="49" fontId="32" fillId="24" borderId="0" xfId="49" applyNumberFormat="1" applyFont="1" applyFill="1" applyBorder="1" applyAlignment="1">
      <alignment horizontal="center" vertical="top"/>
    </xf>
    <xf numFmtId="0" fontId="0" fillId="24" borderId="0" xfId="0" applyFill="1" applyAlignment="1">
      <alignment horizontal="center" wrapText="1"/>
    </xf>
    <xf numFmtId="0" fontId="32" fillId="24" borderId="0" xfId="68" applyFont="1" applyFill="1" applyBorder="1" applyAlignment="1">
      <alignment horizontal="center" vertical="top" wrapText="1" readingOrder="1"/>
      <protection/>
    </xf>
    <xf numFmtId="0" fontId="0" fillId="24" borderId="0" xfId="0" applyFont="1" applyFill="1" applyAlignment="1">
      <alignment horizontal="center" wrapText="1"/>
    </xf>
    <xf numFmtId="0" fontId="33" fillId="24" borderId="0" xfId="68" applyFont="1" applyFill="1" applyBorder="1" applyAlignment="1">
      <alignment horizontal="left" vertical="top" wrapText="1"/>
      <protection/>
    </xf>
    <xf numFmtId="0" fontId="34" fillId="24" borderId="0" xfId="68" applyFont="1" applyFill="1" applyBorder="1" applyAlignment="1">
      <alignment horizontal="left" vertical="top" wrapText="1"/>
      <protection/>
    </xf>
    <xf numFmtId="0" fontId="32" fillId="24" borderId="0" xfId="68" applyFont="1" applyFill="1" applyBorder="1" applyAlignment="1">
      <alignment horizontal="left" vertical="top" wrapText="1"/>
      <protection/>
    </xf>
    <xf numFmtId="0" fontId="32" fillId="24" borderId="0" xfId="68" applyFont="1" applyFill="1" applyBorder="1" applyAlignment="1">
      <alignment horizontal="center" vertical="top" wrapText="1"/>
      <protection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32" fillId="0" borderId="0" xfId="68" applyFont="1" applyBorder="1" applyAlignment="1">
      <alignment horizontal="center" vertical="top" wrapText="1" readingOrder="1"/>
      <protection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42" fillId="24" borderId="0" xfId="0" applyFont="1" applyFill="1" applyAlignment="1">
      <alignment horizontal="center"/>
    </xf>
    <xf numFmtId="0" fontId="41" fillId="24" borderId="0" xfId="0" applyFont="1" applyFill="1" applyAlignment="1">
      <alignment horizontal="center"/>
    </xf>
    <xf numFmtId="0" fontId="43" fillId="24" borderId="0" xfId="0" applyFont="1" applyFill="1" applyAlignment="1">
      <alignment horizontal="center"/>
    </xf>
    <xf numFmtId="0" fontId="42" fillId="0" borderId="0" xfId="0" applyFont="1" applyAlignment="1">
      <alignment vertical="center"/>
    </xf>
    <xf numFmtId="0" fontId="46" fillId="0" borderId="0" xfId="64" applyFont="1" applyAlignment="1">
      <alignment/>
      <protection/>
    </xf>
    <xf numFmtId="0" fontId="52" fillId="0" borderId="0" xfId="0" applyFont="1" applyAlignment="1">
      <alignment vertical="center"/>
    </xf>
    <xf numFmtId="0" fontId="41" fillId="24" borderId="0" xfId="0" applyFont="1" applyFill="1" applyAlignment="1">
      <alignment/>
    </xf>
    <xf numFmtId="0" fontId="66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center"/>
    </xf>
  </cellXfs>
  <cellStyles count="7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Currency" xfId="55"/>
    <cellStyle name="Currency [0]" xfId="56"/>
    <cellStyle name="Moneda 2" xfId="57"/>
    <cellStyle name="Moneda 3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4 2" xfId="65"/>
    <cellStyle name="Normal 5" xfId="66"/>
    <cellStyle name="Normal 6" xfId="67"/>
    <cellStyle name="Normal_balance v1" xfId="68"/>
    <cellStyle name="Notas" xfId="69"/>
    <cellStyle name="Percent" xfId="70"/>
    <cellStyle name="Porcentual 2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6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P1" sqref="P1:W16384"/>
    </sheetView>
  </sheetViews>
  <sheetFormatPr defaultColWidth="11.421875" defaultRowHeight="12.75"/>
  <cols>
    <col min="1" max="3" width="1.28515625" style="136" customWidth="1"/>
    <col min="4" max="5" width="10.7109375" style="136" customWidth="1"/>
    <col min="6" max="6" width="1.28515625" style="136" customWidth="1"/>
    <col min="7" max="7" width="4.140625" style="136" customWidth="1"/>
    <col min="8" max="8" width="11.7109375" style="136" customWidth="1"/>
    <col min="9" max="9" width="23.28125" style="136" customWidth="1"/>
    <col min="10" max="10" width="7.7109375" style="136" customWidth="1"/>
    <col min="11" max="11" width="7.8515625" style="136" customWidth="1"/>
    <col min="12" max="12" width="13.8515625" style="277" bestFit="1" customWidth="1"/>
    <col min="13" max="13" width="5.140625" style="136" customWidth="1"/>
    <col min="14" max="14" width="17.8515625" style="277" customWidth="1"/>
    <col min="15" max="15" width="6.8515625" style="136" customWidth="1"/>
    <col min="16" max="16" width="13.421875" style="136" bestFit="1" customWidth="1"/>
    <col min="17" max="17" width="6.8515625" style="136" customWidth="1"/>
    <col min="18" max="16384" width="11.421875" style="136" customWidth="1"/>
  </cols>
  <sheetData>
    <row r="2" spans="5:13" ht="12.75" customHeight="1">
      <c r="E2" s="296" t="s">
        <v>403</v>
      </c>
      <c r="F2" s="296"/>
      <c r="G2" s="296"/>
      <c r="H2" s="296"/>
      <c r="I2" s="296"/>
      <c r="J2" s="296"/>
      <c r="K2" s="296"/>
      <c r="L2" s="296"/>
      <c r="M2" s="296"/>
    </row>
    <row r="3" spans="5:13" ht="12.75">
      <c r="E3" s="296"/>
      <c r="F3" s="296"/>
      <c r="G3" s="296"/>
      <c r="H3" s="296"/>
      <c r="I3" s="296"/>
      <c r="J3" s="296"/>
      <c r="K3" s="296"/>
      <c r="L3" s="296"/>
      <c r="M3" s="296"/>
    </row>
    <row r="4" spans="5:13" ht="12.75">
      <c r="E4" s="296"/>
      <c r="F4" s="296"/>
      <c r="G4" s="296"/>
      <c r="H4" s="296"/>
      <c r="I4" s="296"/>
      <c r="J4" s="296"/>
      <c r="K4" s="296"/>
      <c r="L4" s="296"/>
      <c r="M4" s="296"/>
    </row>
    <row r="5" spans="5:13" ht="16.5" customHeight="1">
      <c r="E5" s="296"/>
      <c r="F5" s="296"/>
      <c r="G5" s="296"/>
      <c r="H5" s="296"/>
      <c r="I5" s="296"/>
      <c r="J5" s="296"/>
      <c r="K5" s="296"/>
      <c r="L5" s="296"/>
      <c r="M5" s="296"/>
    </row>
    <row r="8" spans="2:16" s="278" customFormat="1" ht="21" customHeight="1">
      <c r="B8" s="298" t="s">
        <v>42</v>
      </c>
      <c r="C8" s="298"/>
      <c r="D8" s="298"/>
      <c r="E8" s="298"/>
      <c r="K8" s="293" t="s">
        <v>402</v>
      </c>
      <c r="L8" s="294"/>
      <c r="M8" s="279"/>
      <c r="N8" s="280" t="s">
        <v>404</v>
      </c>
      <c r="O8" s="281"/>
      <c r="P8" s="282"/>
    </row>
    <row r="9" spans="3:9" ht="21" customHeight="1">
      <c r="C9" s="299" t="s">
        <v>1</v>
      </c>
      <c r="D9" s="299"/>
      <c r="E9" s="299"/>
      <c r="F9" s="299"/>
      <c r="G9" s="278"/>
      <c r="H9" s="278"/>
      <c r="I9" s="278"/>
    </row>
    <row r="10" spans="3:16" ht="21" customHeight="1">
      <c r="C10" s="278"/>
      <c r="D10" s="300" t="s">
        <v>2</v>
      </c>
      <c r="E10" s="300"/>
      <c r="F10" s="300"/>
      <c r="G10" s="300"/>
      <c r="H10" s="300"/>
      <c r="I10" s="300"/>
      <c r="K10" s="137" t="s">
        <v>103</v>
      </c>
      <c r="L10" s="161">
        <v>3571675.63</v>
      </c>
      <c r="M10" s="161"/>
      <c r="N10" s="283">
        <v>3994179.47</v>
      </c>
      <c r="P10" s="241"/>
    </row>
    <row r="11" spans="3:16" ht="21" customHeight="1">
      <c r="C11" s="278"/>
      <c r="D11" s="284" t="s">
        <v>120</v>
      </c>
      <c r="E11" s="285"/>
      <c r="F11" s="285"/>
      <c r="G11" s="285"/>
      <c r="H11" s="285"/>
      <c r="I11" s="285"/>
      <c r="K11" s="137"/>
      <c r="L11" s="161">
        <v>204485.69</v>
      </c>
      <c r="M11" s="161"/>
      <c r="N11" s="283">
        <v>245663.99</v>
      </c>
      <c r="P11" s="241"/>
    </row>
    <row r="12" spans="3:17" ht="21" customHeight="1">
      <c r="C12" s="278"/>
      <c r="D12" s="300" t="s">
        <v>119</v>
      </c>
      <c r="E12" s="300"/>
      <c r="F12" s="300"/>
      <c r="G12" s="300"/>
      <c r="H12" s="300"/>
      <c r="I12" s="300"/>
      <c r="K12" s="137" t="s">
        <v>104</v>
      </c>
      <c r="L12" s="161">
        <v>2007681.43</v>
      </c>
      <c r="M12" s="161"/>
      <c r="N12" s="283">
        <v>2134200.91</v>
      </c>
      <c r="P12" s="241"/>
      <c r="Q12" s="286"/>
    </row>
    <row r="13" spans="3:16" ht="21" customHeight="1">
      <c r="C13" s="278"/>
      <c r="D13" s="300" t="s">
        <v>3</v>
      </c>
      <c r="E13" s="300"/>
      <c r="F13" s="300"/>
      <c r="G13" s="300"/>
      <c r="H13" s="300"/>
      <c r="I13" s="300"/>
      <c r="K13" s="137" t="s">
        <v>105</v>
      </c>
      <c r="L13" s="161">
        <v>6916968.59</v>
      </c>
      <c r="M13" s="161"/>
      <c r="N13" s="283">
        <v>5534505.19</v>
      </c>
      <c r="P13" s="241"/>
    </row>
    <row r="14" spans="3:16" ht="21" customHeight="1">
      <c r="C14" s="278"/>
      <c r="D14" s="300" t="s">
        <v>4</v>
      </c>
      <c r="E14" s="300"/>
      <c r="F14" s="300"/>
      <c r="G14" s="300"/>
      <c r="H14" s="300"/>
      <c r="I14" s="300"/>
      <c r="K14" s="137" t="s">
        <v>106</v>
      </c>
      <c r="L14" s="226">
        <v>381984.66000000003</v>
      </c>
      <c r="M14" s="161"/>
      <c r="N14" s="287">
        <v>252234.96</v>
      </c>
      <c r="P14" s="241"/>
    </row>
    <row r="15" spans="3:16" ht="21" customHeight="1">
      <c r="C15" s="278"/>
      <c r="D15" s="288"/>
      <c r="E15" s="288"/>
      <c r="F15" s="288"/>
      <c r="G15" s="288"/>
      <c r="H15" s="288"/>
      <c r="I15" s="288"/>
      <c r="L15" s="161">
        <v>13082796</v>
      </c>
      <c r="M15" s="161"/>
      <c r="N15" s="283">
        <v>12160784.520000001</v>
      </c>
      <c r="P15" s="241"/>
    </row>
    <row r="16" spans="3:16" ht="21" customHeight="1">
      <c r="C16" s="299" t="s">
        <v>5</v>
      </c>
      <c r="D16" s="299"/>
      <c r="E16" s="299"/>
      <c r="F16" s="299"/>
      <c r="G16" s="278"/>
      <c r="H16" s="278"/>
      <c r="I16" s="278"/>
      <c r="P16" s="241"/>
    </row>
    <row r="17" spans="3:16" ht="21" customHeight="1">
      <c r="C17" s="278"/>
      <c r="D17" s="300" t="s">
        <v>43</v>
      </c>
      <c r="E17" s="300"/>
      <c r="F17" s="300"/>
      <c r="G17" s="300"/>
      <c r="H17" s="300"/>
      <c r="I17" s="300"/>
      <c r="K17" s="136" t="s">
        <v>107</v>
      </c>
      <c r="L17" s="161">
        <v>9816845.32</v>
      </c>
      <c r="M17" s="161"/>
      <c r="N17" s="161">
        <v>10039388.06</v>
      </c>
      <c r="P17" s="241"/>
    </row>
    <row r="18" spans="3:16" ht="21" customHeight="1">
      <c r="C18" s="278"/>
      <c r="D18" s="284" t="s">
        <v>137</v>
      </c>
      <c r="E18" s="285"/>
      <c r="F18" s="285"/>
      <c r="G18" s="285"/>
      <c r="H18" s="285"/>
      <c r="I18" s="285"/>
      <c r="K18" s="138" t="s">
        <v>108</v>
      </c>
      <c r="L18" s="161">
        <v>37171.17</v>
      </c>
      <c r="M18" s="161"/>
      <c r="N18" s="161">
        <v>14161.7</v>
      </c>
      <c r="P18" s="241"/>
    </row>
    <row r="19" spans="3:16" ht="21" customHeight="1">
      <c r="C19" s="278"/>
      <c r="D19" s="300" t="s">
        <v>44</v>
      </c>
      <c r="E19" s="300"/>
      <c r="F19" s="300"/>
      <c r="G19" s="300"/>
      <c r="H19" s="300"/>
      <c r="I19" s="300"/>
      <c r="K19" s="136" t="s">
        <v>107</v>
      </c>
      <c r="L19" s="161">
        <v>4372.95</v>
      </c>
      <c r="M19" s="161"/>
      <c r="N19" s="161">
        <v>8853.51</v>
      </c>
      <c r="P19" s="241"/>
    </row>
    <row r="20" spans="3:16" ht="21" customHeight="1">
      <c r="C20" s="278"/>
      <c r="D20" s="300" t="s">
        <v>62</v>
      </c>
      <c r="E20" s="300"/>
      <c r="F20" s="300"/>
      <c r="G20" s="300"/>
      <c r="H20" s="300"/>
      <c r="I20" s="300"/>
      <c r="K20" s="138" t="s">
        <v>108</v>
      </c>
      <c r="L20" s="226">
        <v>812031.23</v>
      </c>
      <c r="M20" s="161"/>
      <c r="N20" s="226">
        <v>625339.34</v>
      </c>
      <c r="P20" s="241"/>
    </row>
    <row r="21" spans="3:16" ht="21" customHeight="1">
      <c r="C21" s="278"/>
      <c r="D21" s="288"/>
      <c r="E21" s="288"/>
      <c r="F21" s="288"/>
      <c r="G21" s="288"/>
      <c r="H21" s="288"/>
      <c r="I21" s="288"/>
      <c r="L21" s="161">
        <v>10670420.67</v>
      </c>
      <c r="M21" s="161"/>
      <c r="N21" s="161">
        <v>10687742.61</v>
      </c>
      <c r="P21" s="241"/>
    </row>
    <row r="22" spans="3:16" ht="21" customHeight="1">
      <c r="C22" s="278"/>
      <c r="D22" s="278"/>
      <c r="E22" s="278"/>
      <c r="F22" s="278"/>
      <c r="G22" s="278"/>
      <c r="H22" s="278"/>
      <c r="I22" s="278"/>
      <c r="P22" s="241"/>
    </row>
    <row r="23" spans="3:16" ht="21" customHeight="1" thickBot="1">
      <c r="C23" s="278"/>
      <c r="D23" s="278"/>
      <c r="E23" s="278"/>
      <c r="F23" s="278"/>
      <c r="G23" s="278"/>
      <c r="H23" s="301" t="s">
        <v>7</v>
      </c>
      <c r="I23" s="301"/>
      <c r="L23" s="289">
        <v>23753216.67</v>
      </c>
      <c r="N23" s="289">
        <v>22848527.130000003</v>
      </c>
      <c r="P23" s="241"/>
    </row>
    <row r="24" spans="4:16" ht="21" customHeight="1" thickTop="1">
      <c r="D24" s="212" t="s">
        <v>58</v>
      </c>
      <c r="P24" s="241"/>
    </row>
    <row r="25" spans="4:16" ht="21" customHeight="1">
      <c r="D25" s="212" t="s">
        <v>59</v>
      </c>
      <c r="H25" s="301"/>
      <c r="I25" s="301"/>
      <c r="L25" s="272">
        <v>3843326.35</v>
      </c>
      <c r="N25" s="272">
        <v>3614981.06</v>
      </c>
      <c r="P25" s="241"/>
    </row>
    <row r="26" ht="21" customHeight="1">
      <c r="P26" s="241"/>
    </row>
    <row r="27" spans="2:16" ht="21" customHeight="1">
      <c r="B27" s="298" t="s">
        <v>45</v>
      </c>
      <c r="C27" s="298"/>
      <c r="D27" s="298"/>
      <c r="E27" s="298"/>
      <c r="F27" s="278"/>
      <c r="G27" s="278"/>
      <c r="H27" s="278"/>
      <c r="I27" s="278"/>
      <c r="P27" s="241"/>
    </row>
    <row r="28" spans="2:16" ht="21" customHeight="1">
      <c r="B28" s="278"/>
      <c r="C28" s="299" t="s">
        <v>8</v>
      </c>
      <c r="D28" s="299"/>
      <c r="E28" s="299"/>
      <c r="F28" s="299"/>
      <c r="G28" s="278"/>
      <c r="H28" s="278"/>
      <c r="I28" s="278"/>
      <c r="P28" s="241"/>
    </row>
    <row r="29" spans="2:16" ht="21" customHeight="1">
      <c r="B29" s="278"/>
      <c r="C29" s="278"/>
      <c r="D29" s="300" t="s">
        <v>9</v>
      </c>
      <c r="E29" s="300"/>
      <c r="F29" s="300"/>
      <c r="G29" s="300"/>
      <c r="H29" s="300"/>
      <c r="I29" s="300"/>
      <c r="K29" s="138" t="s">
        <v>109</v>
      </c>
      <c r="L29" s="161">
        <v>9732034.34</v>
      </c>
      <c r="M29" s="161"/>
      <c r="N29" s="161">
        <v>8526394.63</v>
      </c>
      <c r="P29" s="241"/>
    </row>
    <row r="30" spans="2:19" ht="21" customHeight="1">
      <c r="B30" s="278"/>
      <c r="C30" s="278"/>
      <c r="D30" s="300" t="s">
        <v>46</v>
      </c>
      <c r="E30" s="300"/>
      <c r="F30" s="300"/>
      <c r="G30" s="300"/>
      <c r="H30" s="300"/>
      <c r="I30" s="300"/>
      <c r="K30" s="138" t="s">
        <v>245</v>
      </c>
      <c r="L30" s="161">
        <v>1372866.7</v>
      </c>
      <c r="M30" s="161"/>
      <c r="N30" s="161">
        <v>1246208.34</v>
      </c>
      <c r="P30" s="241"/>
      <c r="R30" s="292"/>
      <c r="S30" s="292"/>
    </row>
    <row r="31" spans="2:19" ht="21" customHeight="1">
      <c r="B31" s="278"/>
      <c r="C31" s="278"/>
      <c r="D31" s="300" t="s">
        <v>10</v>
      </c>
      <c r="E31" s="300"/>
      <c r="F31" s="300"/>
      <c r="G31" s="300"/>
      <c r="H31" s="300"/>
      <c r="I31" s="300"/>
      <c r="K31" s="138" t="s">
        <v>245</v>
      </c>
      <c r="L31" s="161">
        <v>143274.89</v>
      </c>
      <c r="M31" s="161"/>
      <c r="N31" s="161">
        <v>45492.33</v>
      </c>
      <c r="P31" s="241"/>
      <c r="R31" s="292"/>
      <c r="S31" s="292"/>
    </row>
    <row r="32" spans="2:19" ht="21" customHeight="1">
      <c r="B32" s="278"/>
      <c r="C32" s="278"/>
      <c r="D32" s="300" t="s">
        <v>11</v>
      </c>
      <c r="E32" s="300"/>
      <c r="F32" s="300"/>
      <c r="G32" s="300"/>
      <c r="H32" s="300"/>
      <c r="I32" s="300"/>
      <c r="K32" s="138" t="s">
        <v>245</v>
      </c>
      <c r="L32" s="161">
        <v>305781.51200000104</v>
      </c>
      <c r="M32" s="161"/>
      <c r="N32" s="161">
        <v>470158.73</v>
      </c>
      <c r="P32" s="241"/>
      <c r="R32" s="292"/>
      <c r="S32" s="292"/>
    </row>
    <row r="33" spans="2:19" ht="21" customHeight="1">
      <c r="B33" s="278"/>
      <c r="C33" s="278"/>
      <c r="D33" s="300" t="s">
        <v>12</v>
      </c>
      <c r="E33" s="300"/>
      <c r="F33" s="300"/>
      <c r="G33" s="300"/>
      <c r="H33" s="300"/>
      <c r="I33" s="300"/>
      <c r="K33" s="138" t="s">
        <v>245</v>
      </c>
      <c r="L33" s="226">
        <v>183.33</v>
      </c>
      <c r="M33" s="161"/>
      <c r="N33" s="226">
        <v>183.33</v>
      </c>
      <c r="P33" s="241"/>
      <c r="R33" s="292"/>
      <c r="S33" s="292"/>
    </row>
    <row r="34" spans="2:19" ht="21" customHeight="1">
      <c r="B34" s="278"/>
      <c r="C34" s="278"/>
      <c r="D34" s="288"/>
      <c r="E34" s="288"/>
      <c r="F34" s="288"/>
      <c r="G34" s="288"/>
      <c r="H34" s="288"/>
      <c r="I34" s="288"/>
      <c r="L34" s="161">
        <v>11554140.772000002</v>
      </c>
      <c r="M34" s="161"/>
      <c r="N34" s="161">
        <v>10288437.360000001</v>
      </c>
      <c r="P34" s="241"/>
      <c r="R34" s="292"/>
      <c r="S34" s="292"/>
    </row>
    <row r="35" spans="2:16" ht="21" customHeight="1">
      <c r="B35" s="278"/>
      <c r="C35" s="299" t="s">
        <v>13</v>
      </c>
      <c r="D35" s="299"/>
      <c r="E35" s="299"/>
      <c r="F35" s="299"/>
      <c r="G35" s="278"/>
      <c r="H35" s="278"/>
      <c r="I35" s="278"/>
      <c r="P35" s="241"/>
    </row>
    <row r="36" spans="2:16" ht="21" customHeight="1">
      <c r="B36" s="278"/>
      <c r="C36" s="278"/>
      <c r="D36" s="300" t="s">
        <v>47</v>
      </c>
      <c r="E36" s="300"/>
      <c r="F36" s="300"/>
      <c r="G36" s="300"/>
      <c r="H36" s="300"/>
      <c r="I36" s="300"/>
      <c r="K36" s="138" t="s">
        <v>109</v>
      </c>
      <c r="L36" s="161">
        <v>5216900</v>
      </c>
      <c r="M36" s="161"/>
      <c r="N36" s="161">
        <v>5420000</v>
      </c>
      <c r="P36" s="241"/>
    </row>
    <row r="37" spans="2:16" ht="21" customHeight="1">
      <c r="B37" s="278"/>
      <c r="C37" s="278"/>
      <c r="D37" s="300" t="s">
        <v>48</v>
      </c>
      <c r="E37" s="300"/>
      <c r="F37" s="300"/>
      <c r="G37" s="300"/>
      <c r="H37" s="300"/>
      <c r="I37" s="300"/>
      <c r="K37" s="138" t="s">
        <v>245</v>
      </c>
      <c r="L37" s="226">
        <v>174715.41</v>
      </c>
      <c r="M37" s="161"/>
      <c r="N37" s="226">
        <v>174715.41</v>
      </c>
      <c r="P37" s="241"/>
    </row>
    <row r="38" spans="2:16" ht="21" customHeight="1">
      <c r="B38" s="278"/>
      <c r="C38" s="278"/>
      <c r="D38" s="288"/>
      <c r="E38" s="288"/>
      <c r="F38" s="288"/>
      <c r="G38" s="288"/>
      <c r="H38" s="288"/>
      <c r="I38" s="288"/>
      <c r="L38" s="161">
        <v>5391615.41</v>
      </c>
      <c r="M38" s="161"/>
      <c r="N38" s="161">
        <v>5594715.41</v>
      </c>
      <c r="P38" s="241"/>
    </row>
    <row r="39" spans="2:16" ht="21" customHeight="1">
      <c r="B39" s="278"/>
      <c r="C39" s="278"/>
      <c r="D39" s="288"/>
      <c r="E39" s="288"/>
      <c r="F39" s="288"/>
      <c r="G39" s="288"/>
      <c r="H39" s="288"/>
      <c r="I39" s="288"/>
      <c r="P39" s="241"/>
    </row>
    <row r="40" spans="2:16" ht="21" customHeight="1" thickBot="1">
      <c r="B40" s="278"/>
      <c r="C40" s="278"/>
      <c r="D40" s="288"/>
      <c r="E40" s="288"/>
      <c r="F40" s="288"/>
      <c r="G40" s="288"/>
      <c r="H40" s="288"/>
      <c r="I40" s="288"/>
      <c r="L40" s="289">
        <v>16945756.182000004</v>
      </c>
      <c r="N40" s="289">
        <v>15883152.770000001</v>
      </c>
      <c r="P40" s="241"/>
    </row>
    <row r="41" spans="2:16" ht="21" customHeight="1" thickTop="1">
      <c r="B41" s="278"/>
      <c r="C41" s="299" t="s">
        <v>14</v>
      </c>
      <c r="D41" s="299"/>
      <c r="E41" s="299"/>
      <c r="F41" s="299"/>
      <c r="G41" s="278"/>
      <c r="H41" s="278"/>
      <c r="I41" s="278"/>
      <c r="P41" s="241"/>
    </row>
    <row r="42" spans="2:16" ht="21" customHeight="1">
      <c r="B42" s="278"/>
      <c r="C42" s="278"/>
      <c r="D42" s="300" t="s">
        <v>15</v>
      </c>
      <c r="E42" s="300"/>
      <c r="F42" s="300"/>
      <c r="G42" s="300"/>
      <c r="H42" s="300"/>
      <c r="I42" s="300"/>
      <c r="K42" s="138" t="s">
        <v>110</v>
      </c>
      <c r="L42" s="161">
        <v>3150000</v>
      </c>
      <c r="M42" s="161"/>
      <c r="N42" s="161">
        <v>3150000</v>
      </c>
      <c r="P42" s="241"/>
    </row>
    <row r="43" spans="2:16" ht="21" customHeight="1">
      <c r="B43" s="278"/>
      <c r="C43" s="278"/>
      <c r="D43" s="300" t="s">
        <v>16</v>
      </c>
      <c r="E43" s="300"/>
      <c r="F43" s="300"/>
      <c r="G43" s="300"/>
      <c r="H43" s="300"/>
      <c r="I43" s="300"/>
      <c r="K43" s="138" t="s">
        <v>111</v>
      </c>
      <c r="L43" s="161">
        <v>630000</v>
      </c>
      <c r="M43" s="161"/>
      <c r="N43" s="161">
        <v>630000</v>
      </c>
      <c r="P43" s="241"/>
    </row>
    <row r="44" spans="2:16" ht="21" customHeight="1">
      <c r="B44" s="278"/>
      <c r="C44" s="278"/>
      <c r="D44" s="300" t="s">
        <v>18</v>
      </c>
      <c r="E44" s="300"/>
      <c r="F44" s="300"/>
      <c r="G44" s="300"/>
      <c r="H44" s="300"/>
      <c r="I44" s="300"/>
      <c r="K44" s="138" t="s">
        <v>112</v>
      </c>
      <c r="L44" s="161">
        <v>2147598.34</v>
      </c>
      <c r="M44" s="161"/>
      <c r="N44" s="161">
        <v>2229494.61</v>
      </c>
      <c r="P44" s="241"/>
    </row>
    <row r="45" spans="2:16" ht="21" customHeight="1">
      <c r="B45" s="278"/>
      <c r="C45" s="278"/>
      <c r="D45" s="300" t="s">
        <v>19</v>
      </c>
      <c r="E45" s="300"/>
      <c r="F45" s="300"/>
      <c r="G45" s="300"/>
      <c r="H45" s="300"/>
      <c r="I45" s="300"/>
      <c r="K45" s="138" t="s">
        <v>399</v>
      </c>
      <c r="L45" s="161">
        <v>563854.2280000024</v>
      </c>
      <c r="M45" s="161"/>
      <c r="N45" s="161">
        <v>639871.83</v>
      </c>
      <c r="P45" s="241"/>
    </row>
    <row r="46" spans="2:16" ht="21" customHeight="1">
      <c r="B46" s="278"/>
      <c r="C46" s="278"/>
      <c r="D46" s="300" t="s">
        <v>49</v>
      </c>
      <c r="E46" s="300"/>
      <c r="F46" s="300"/>
      <c r="G46" s="300"/>
      <c r="H46" s="300"/>
      <c r="I46" s="300"/>
      <c r="L46" s="226">
        <v>316007.92</v>
      </c>
      <c r="M46" s="161"/>
      <c r="N46" s="226">
        <v>316007.92</v>
      </c>
      <c r="P46" s="241"/>
    </row>
    <row r="47" spans="12:19" ht="21" customHeight="1">
      <c r="L47" s="161">
        <v>6807460.488000002</v>
      </c>
      <c r="M47" s="161"/>
      <c r="N47" s="161">
        <v>6965374.359999999</v>
      </c>
      <c r="P47" s="241"/>
      <c r="R47" s="290"/>
      <c r="S47" s="290"/>
    </row>
    <row r="48" spans="12:16" ht="21" customHeight="1">
      <c r="L48" s="161"/>
      <c r="M48" s="161"/>
      <c r="N48" s="161"/>
      <c r="P48" s="241"/>
    </row>
    <row r="49" spans="8:16" ht="21" customHeight="1" thickBot="1">
      <c r="H49" s="301" t="s">
        <v>20</v>
      </c>
      <c r="I49" s="301"/>
      <c r="L49" s="289">
        <v>23753216.670000006</v>
      </c>
      <c r="M49" s="161"/>
      <c r="N49" s="289">
        <v>22848527.130000003</v>
      </c>
      <c r="P49" s="241"/>
    </row>
    <row r="50" ht="13.5" thickTop="1">
      <c r="D50" s="212" t="s">
        <v>57</v>
      </c>
    </row>
    <row r="51" spans="4:14" ht="12.75">
      <c r="D51" s="212" t="s">
        <v>59</v>
      </c>
      <c r="L51" s="272">
        <v>3843326.35</v>
      </c>
      <c r="N51" s="272">
        <v>3614981.06</v>
      </c>
    </row>
    <row r="52" spans="12:14" s="139" customFormat="1" ht="12.75">
      <c r="L52" s="291"/>
      <c r="N52" s="291"/>
    </row>
    <row r="61" spans="4:14" ht="24.75" customHeight="1">
      <c r="D61" s="295" t="s">
        <v>188</v>
      </c>
      <c r="E61" s="295"/>
      <c r="F61" s="295"/>
      <c r="G61" s="295"/>
      <c r="H61" s="295"/>
      <c r="I61" s="295"/>
      <c r="J61" s="295" t="s">
        <v>396</v>
      </c>
      <c r="K61" s="295"/>
      <c r="L61" s="295"/>
      <c r="M61" s="295"/>
      <c r="N61" s="295"/>
    </row>
    <row r="66" spans="4:14" ht="26.25" customHeight="1">
      <c r="D66" s="297" t="s">
        <v>140</v>
      </c>
      <c r="E66" s="295"/>
      <c r="F66" s="295"/>
      <c r="G66" s="295"/>
      <c r="H66" s="295"/>
      <c r="I66" s="295"/>
      <c r="J66" s="295"/>
      <c r="K66" s="295"/>
      <c r="L66" s="295"/>
      <c r="M66" s="295"/>
      <c r="N66" s="295"/>
    </row>
  </sheetData>
  <sheetProtection/>
  <mergeCells count="34">
    <mergeCell ref="H49:I49"/>
    <mergeCell ref="D44:I44"/>
    <mergeCell ref="D45:I45"/>
    <mergeCell ref="D46:I46"/>
    <mergeCell ref="C41:F41"/>
    <mergeCell ref="D30:I30"/>
    <mergeCell ref="D42:I42"/>
    <mergeCell ref="D43:I43"/>
    <mergeCell ref="D36:I36"/>
    <mergeCell ref="D37:I37"/>
    <mergeCell ref="D31:I31"/>
    <mergeCell ref="D32:I32"/>
    <mergeCell ref="D33:I33"/>
    <mergeCell ref="D20:I20"/>
    <mergeCell ref="H23:I23"/>
    <mergeCell ref="C35:F35"/>
    <mergeCell ref="D29:I29"/>
    <mergeCell ref="D19:I19"/>
    <mergeCell ref="D12:I12"/>
    <mergeCell ref="D13:I13"/>
    <mergeCell ref="D14:I14"/>
    <mergeCell ref="B27:E27"/>
    <mergeCell ref="C28:F28"/>
    <mergeCell ref="H25:I25"/>
    <mergeCell ref="K8:L8"/>
    <mergeCell ref="D61:I61"/>
    <mergeCell ref="J61:N61"/>
    <mergeCell ref="E2:M5"/>
    <mergeCell ref="D66:N66"/>
    <mergeCell ref="B8:E8"/>
    <mergeCell ref="C9:F9"/>
    <mergeCell ref="D10:I10"/>
    <mergeCell ref="C16:F16"/>
    <mergeCell ref="D17:I17"/>
  </mergeCells>
  <printOptions horizontalCentered="1" verticalCentered="1"/>
  <pageMargins left="0.7086614173228347" right="0.7086614173228347" top="0.15748031496062992" bottom="0.5511811023622047" header="0.31496062992125984" footer="0.31496062992125984"/>
  <pageSetup fitToHeight="1" fitToWidth="1" horizontalDpi="600" verticalDpi="600" orientation="portrait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ySplit="1" topLeftCell="A29" activePane="bottomLeft" state="frozen"/>
      <selection pane="topLeft" activeCell="A1" sqref="A1:G15"/>
      <selection pane="bottomLeft" activeCell="F51" sqref="C1:F51"/>
    </sheetView>
  </sheetViews>
  <sheetFormatPr defaultColWidth="11.421875" defaultRowHeight="12.75"/>
  <cols>
    <col min="1" max="1" width="11.421875" style="261" customWidth="1"/>
    <col min="2" max="2" width="11.421875" style="269" customWidth="1"/>
    <col min="3" max="3" width="50.7109375" style="261" customWidth="1"/>
    <col min="4" max="4" width="11.28125" style="261" bestFit="1" customWidth="1"/>
    <col min="5" max="5" width="5.140625" style="261" customWidth="1"/>
    <col min="6" max="6" width="11.7109375" style="261" bestFit="1" customWidth="1"/>
    <col min="8" max="8" width="13.421875" style="261" bestFit="1" customWidth="1"/>
    <col min="9" max="9" width="11.421875" style="261" customWidth="1"/>
    <col min="11" max="16384" width="11.421875" style="261" customWidth="1"/>
  </cols>
  <sheetData>
    <row r="1" spans="2:6" s="258" customFormat="1" ht="12.75">
      <c r="B1" s="266"/>
      <c r="C1" s="259"/>
      <c r="D1" s="252" t="s">
        <v>366</v>
      </c>
      <c r="E1" s="259"/>
      <c r="F1" s="252" t="s">
        <v>365</v>
      </c>
    </row>
    <row r="2" spans="1:11" s="260" customFormat="1" ht="12.75">
      <c r="A2" s="263" t="s">
        <v>178</v>
      </c>
      <c r="B2" s="267" t="s">
        <v>178</v>
      </c>
      <c r="C2" s="251" t="s">
        <v>179</v>
      </c>
      <c r="D2" s="264">
        <v>96945.31</v>
      </c>
      <c r="E2" s="261"/>
      <c r="F2" s="264">
        <f>74142.89+2107.06</f>
        <v>76249.95</v>
      </c>
      <c r="H2" s="262">
        <f aca="true" t="shared" si="0" ref="H2:H49">+F2-D2</f>
        <v>-20695.36</v>
      </c>
      <c r="K2" s="82" t="s">
        <v>179</v>
      </c>
    </row>
    <row r="3" spans="1:11" s="260" customFormat="1" ht="12.75">
      <c r="A3" s="263" t="s">
        <v>180</v>
      </c>
      <c r="B3" s="267" t="s">
        <v>180</v>
      </c>
      <c r="C3" s="251" t="s">
        <v>181</v>
      </c>
      <c r="D3" s="264">
        <v>115426.36</v>
      </c>
      <c r="E3" s="261"/>
      <c r="F3" s="264">
        <v>115426.36</v>
      </c>
      <c r="H3" s="262">
        <f t="shared" si="0"/>
        <v>0</v>
      </c>
      <c r="K3" s="82" t="s">
        <v>181</v>
      </c>
    </row>
    <row r="4" spans="1:12" s="260" customFormat="1" ht="12.75">
      <c r="A4" s="263" t="s">
        <v>254</v>
      </c>
      <c r="B4" s="267"/>
      <c r="C4" s="251" t="s">
        <v>255</v>
      </c>
      <c r="D4" s="264"/>
      <c r="E4" s="261"/>
      <c r="F4" s="264">
        <v>12575.95</v>
      </c>
      <c r="H4" s="262">
        <f t="shared" si="0"/>
        <v>12575.95</v>
      </c>
      <c r="K4" s="82"/>
      <c r="L4" s="151"/>
    </row>
    <row r="5" spans="1:12" s="260" customFormat="1" ht="12.75">
      <c r="A5" s="263" t="s">
        <v>256</v>
      </c>
      <c r="B5" s="267"/>
      <c r="C5" s="251" t="s">
        <v>257</v>
      </c>
      <c r="D5" s="264"/>
      <c r="E5" s="261"/>
      <c r="F5" s="264">
        <v>1579.23</v>
      </c>
      <c r="H5" s="262">
        <f t="shared" si="0"/>
        <v>1579.23</v>
      </c>
      <c r="K5" s="82"/>
      <c r="L5" s="151"/>
    </row>
    <row r="6" spans="1:12" s="260" customFormat="1" ht="12.75">
      <c r="A6" s="263" t="s">
        <v>258</v>
      </c>
      <c r="B6" s="267"/>
      <c r="C6" s="251" t="s">
        <v>259</v>
      </c>
      <c r="D6" s="264"/>
      <c r="E6" s="261"/>
      <c r="F6" s="264">
        <v>68720.48</v>
      </c>
      <c r="H6" s="262">
        <f t="shared" si="0"/>
        <v>68720.48</v>
      </c>
      <c r="K6" s="82"/>
      <c r="L6" s="151"/>
    </row>
    <row r="7" spans="1:12" s="260" customFormat="1" ht="12.75">
      <c r="A7" s="263" t="s">
        <v>278</v>
      </c>
      <c r="B7" s="267"/>
      <c r="C7" s="251" t="s">
        <v>279</v>
      </c>
      <c r="D7" s="264"/>
      <c r="E7" s="261"/>
      <c r="F7" s="264">
        <v>3527.2200000000003</v>
      </c>
      <c r="H7" s="262">
        <f t="shared" si="0"/>
        <v>3527.2200000000003</v>
      </c>
      <c r="K7" s="82"/>
      <c r="L7" s="151"/>
    </row>
    <row r="8" spans="1:12" s="260" customFormat="1" ht="12.75">
      <c r="A8" s="263" t="s">
        <v>280</v>
      </c>
      <c r="B8" s="267"/>
      <c r="C8" s="251" t="s">
        <v>281</v>
      </c>
      <c r="D8" s="264"/>
      <c r="E8" s="261"/>
      <c r="F8" s="264">
        <v>49673</v>
      </c>
      <c r="H8" s="262">
        <f t="shared" si="0"/>
        <v>49673</v>
      </c>
      <c r="K8" s="82"/>
      <c r="L8" s="151"/>
    </row>
    <row r="9" spans="1:12" s="260" customFormat="1" ht="12.75">
      <c r="A9" s="263" t="s">
        <v>322</v>
      </c>
      <c r="B9" s="267"/>
      <c r="C9" s="251" t="s">
        <v>323</v>
      </c>
      <c r="D9" s="264"/>
      <c r="E9" s="261"/>
      <c r="F9" s="264">
        <v>47.79</v>
      </c>
      <c r="H9" s="262">
        <f t="shared" si="0"/>
        <v>47.79</v>
      </c>
      <c r="K9" s="82"/>
      <c r="L9" s="151"/>
    </row>
    <row r="10" spans="1:12" s="260" customFormat="1" ht="12.75">
      <c r="A10" s="263" t="s">
        <v>282</v>
      </c>
      <c r="B10" s="267"/>
      <c r="C10" s="251" t="s">
        <v>283</v>
      </c>
      <c r="D10" s="264"/>
      <c r="E10" s="261"/>
      <c r="F10" s="264">
        <v>143680.91</v>
      </c>
      <c r="H10" s="262">
        <f t="shared" si="0"/>
        <v>143680.91</v>
      </c>
      <c r="K10" s="82"/>
      <c r="L10" s="151"/>
    </row>
    <row r="11" spans="1:12" s="260" customFormat="1" ht="12.75">
      <c r="A11" s="263" t="s">
        <v>284</v>
      </c>
      <c r="B11" s="267"/>
      <c r="C11" s="251" t="s">
        <v>285</v>
      </c>
      <c r="D11" s="264"/>
      <c r="E11" s="261"/>
      <c r="F11" s="264">
        <v>30435.95</v>
      </c>
      <c r="H11" s="262">
        <f t="shared" si="0"/>
        <v>30435.95</v>
      </c>
      <c r="K11" s="82"/>
      <c r="L11" s="151"/>
    </row>
    <row r="12" spans="1:11" s="260" customFormat="1" ht="12.75">
      <c r="A12" s="263" t="s">
        <v>286</v>
      </c>
      <c r="B12" s="267" t="s">
        <v>286</v>
      </c>
      <c r="C12" s="251" t="s">
        <v>287</v>
      </c>
      <c r="D12" s="264">
        <v>40034.770000000004</v>
      </c>
      <c r="E12" s="261"/>
      <c r="F12" s="264">
        <v>36678.71</v>
      </c>
      <c r="H12" s="262">
        <f t="shared" si="0"/>
        <v>-3356.060000000005</v>
      </c>
      <c r="K12" s="82" t="s">
        <v>287</v>
      </c>
    </row>
    <row r="13" spans="1:11" s="260" customFormat="1" ht="12.75">
      <c r="A13" s="263" t="s">
        <v>288</v>
      </c>
      <c r="B13" s="267" t="s">
        <v>288</v>
      </c>
      <c r="C13" s="251" t="s">
        <v>289</v>
      </c>
      <c r="D13" s="264">
        <v>22925.55</v>
      </c>
      <c r="E13" s="261"/>
      <c r="F13" s="264">
        <v>21088.72</v>
      </c>
      <c r="H13" s="262">
        <f t="shared" si="0"/>
        <v>-1836.829999999998</v>
      </c>
      <c r="K13" s="82" t="s">
        <v>289</v>
      </c>
    </row>
    <row r="14" spans="1:11" s="260" customFormat="1" ht="12.75">
      <c r="A14" s="263" t="s">
        <v>290</v>
      </c>
      <c r="B14" s="267" t="s">
        <v>290</v>
      </c>
      <c r="C14" s="251" t="s">
        <v>291</v>
      </c>
      <c r="D14" s="264">
        <v>410490.86</v>
      </c>
      <c r="E14" s="261"/>
      <c r="F14" s="264">
        <v>294427.96</v>
      </c>
      <c r="H14" s="262">
        <f t="shared" si="0"/>
        <v>-116062.89999999997</v>
      </c>
      <c r="K14" s="82" t="s">
        <v>291</v>
      </c>
    </row>
    <row r="15" spans="1:11" s="260" customFormat="1" ht="12.75">
      <c r="A15" s="263" t="s">
        <v>292</v>
      </c>
      <c r="B15" s="267"/>
      <c r="C15" s="251" t="s">
        <v>293</v>
      </c>
      <c r="D15" s="264"/>
      <c r="E15" s="261"/>
      <c r="F15" s="264">
        <v>7838.14</v>
      </c>
      <c r="H15" s="262">
        <f t="shared" si="0"/>
        <v>7838.14</v>
      </c>
      <c r="K15" s="82"/>
    </row>
    <row r="16" spans="1:11" s="260" customFormat="1" ht="12.75">
      <c r="A16" s="263" t="s">
        <v>324</v>
      </c>
      <c r="B16" s="267"/>
      <c r="C16" s="251" t="s">
        <v>325</v>
      </c>
      <c r="D16" s="264"/>
      <c r="E16" s="261"/>
      <c r="F16" s="264">
        <v>13019.460000000001</v>
      </c>
      <c r="H16" s="262">
        <f t="shared" si="0"/>
        <v>13019.460000000001</v>
      </c>
      <c r="K16" s="82"/>
    </row>
    <row r="17" spans="1:11" s="260" customFormat="1" ht="12.75">
      <c r="A17" s="263" t="s">
        <v>326</v>
      </c>
      <c r="B17" s="267"/>
      <c r="C17" s="251" t="s">
        <v>327</v>
      </c>
      <c r="D17" s="264"/>
      <c r="E17" s="261"/>
      <c r="F17" s="264">
        <v>14168.07</v>
      </c>
      <c r="H17" s="262">
        <f t="shared" si="0"/>
        <v>14168.07</v>
      </c>
      <c r="K17" s="82"/>
    </row>
    <row r="18" spans="1:11" s="260" customFormat="1" ht="12.75">
      <c r="A18" s="263" t="s">
        <v>328</v>
      </c>
      <c r="B18" s="267"/>
      <c r="C18" s="251" t="s">
        <v>329</v>
      </c>
      <c r="D18" s="264"/>
      <c r="E18" s="261"/>
      <c r="F18" s="264">
        <v>22979.94</v>
      </c>
      <c r="H18" s="262">
        <f t="shared" si="0"/>
        <v>22979.94</v>
      </c>
      <c r="K18" s="82"/>
    </row>
    <row r="19" spans="1:11" s="260" customFormat="1" ht="12.75">
      <c r="A19" s="263" t="s">
        <v>330</v>
      </c>
      <c r="B19" s="267" t="s">
        <v>330</v>
      </c>
      <c r="C19" s="251" t="s">
        <v>331</v>
      </c>
      <c r="D19" s="264">
        <v>28196.64</v>
      </c>
      <c r="E19" s="261"/>
      <c r="F19" s="264">
        <v>18778.21</v>
      </c>
      <c r="H19" s="262">
        <f t="shared" si="0"/>
        <v>-9418.43</v>
      </c>
      <c r="K19" s="82" t="s">
        <v>331</v>
      </c>
    </row>
    <row r="20" spans="1:11" s="260" customFormat="1" ht="12.75">
      <c r="A20" s="263" t="s">
        <v>332</v>
      </c>
      <c r="B20" s="267" t="s">
        <v>332</v>
      </c>
      <c r="C20" s="251" t="s">
        <v>333</v>
      </c>
      <c r="D20" s="264">
        <v>13293.16</v>
      </c>
      <c r="E20" s="261"/>
      <c r="F20" s="264">
        <v>370.42</v>
      </c>
      <c r="H20" s="262">
        <f t="shared" si="0"/>
        <v>-12922.74</v>
      </c>
      <c r="K20" s="82" t="s">
        <v>333</v>
      </c>
    </row>
    <row r="21" spans="1:11" s="260" customFormat="1" ht="12.75">
      <c r="A21" s="263" t="s">
        <v>334</v>
      </c>
      <c r="B21" s="267"/>
      <c r="C21" s="251" t="s">
        <v>335</v>
      </c>
      <c r="D21" s="264"/>
      <c r="E21" s="261"/>
      <c r="F21" s="264">
        <v>3822.1800000000003</v>
      </c>
      <c r="H21" s="262">
        <f t="shared" si="0"/>
        <v>3822.1800000000003</v>
      </c>
      <c r="K21" s="82"/>
    </row>
    <row r="22" spans="1:11" s="260" customFormat="1" ht="12.75">
      <c r="A22" s="263"/>
      <c r="B22" s="267" t="s">
        <v>336</v>
      </c>
      <c r="C22" s="251" t="s">
        <v>337</v>
      </c>
      <c r="D22" s="264">
        <v>12021.24</v>
      </c>
      <c r="E22" s="261"/>
      <c r="F22" s="264"/>
      <c r="H22" s="262">
        <f t="shared" si="0"/>
        <v>-12021.24</v>
      </c>
      <c r="K22" s="82" t="s">
        <v>337</v>
      </c>
    </row>
    <row r="23" spans="1:11" s="260" customFormat="1" ht="12.75">
      <c r="A23" s="263"/>
      <c r="B23" s="267" t="s">
        <v>338</v>
      </c>
      <c r="C23" s="251" t="s">
        <v>339</v>
      </c>
      <c r="D23" s="264">
        <v>13004.11</v>
      </c>
      <c r="E23" s="261"/>
      <c r="F23" s="264"/>
      <c r="H23" s="262">
        <f t="shared" si="0"/>
        <v>-13004.11</v>
      </c>
      <c r="K23" s="82" t="s">
        <v>339</v>
      </c>
    </row>
    <row r="24" spans="1:11" s="260" customFormat="1" ht="12.75">
      <c r="A24" s="263" t="s">
        <v>182</v>
      </c>
      <c r="B24" s="267" t="s">
        <v>182</v>
      </c>
      <c r="C24" s="251" t="s">
        <v>294</v>
      </c>
      <c r="D24" s="264">
        <v>81963.79000000001</v>
      </c>
      <c r="E24" s="261"/>
      <c r="F24" s="264">
        <v>81963.79000000001</v>
      </c>
      <c r="H24" s="262">
        <f t="shared" si="0"/>
        <v>0</v>
      </c>
      <c r="K24" s="82" t="s">
        <v>294</v>
      </c>
    </row>
    <row r="25" spans="1:11" s="260" customFormat="1" ht="12.75">
      <c r="A25" s="263" t="s">
        <v>260</v>
      </c>
      <c r="B25" s="267" t="s">
        <v>260</v>
      </c>
      <c r="C25" s="251" t="s">
        <v>261</v>
      </c>
      <c r="D25" s="264">
        <v>15621.65</v>
      </c>
      <c r="E25" s="261"/>
      <c r="F25" s="264">
        <v>15621.65</v>
      </c>
      <c r="H25" s="262">
        <f t="shared" si="0"/>
        <v>0</v>
      </c>
      <c r="K25" s="82" t="s">
        <v>261</v>
      </c>
    </row>
    <row r="26" spans="1:11" s="260" customFormat="1" ht="12.75">
      <c r="A26" s="263" t="s">
        <v>262</v>
      </c>
      <c r="B26" s="267" t="s">
        <v>262</v>
      </c>
      <c r="C26" s="251" t="s">
        <v>263</v>
      </c>
      <c r="D26" s="264">
        <v>23374.15</v>
      </c>
      <c r="E26" s="261"/>
      <c r="F26" s="264">
        <v>23374.15</v>
      </c>
      <c r="H26" s="262">
        <f t="shared" si="0"/>
        <v>0</v>
      </c>
      <c r="K26" s="82" t="s">
        <v>263</v>
      </c>
    </row>
    <row r="27" spans="1:11" s="260" customFormat="1" ht="12.75">
      <c r="A27" s="263" t="s">
        <v>295</v>
      </c>
      <c r="B27" s="267" t="s">
        <v>295</v>
      </c>
      <c r="C27" s="251" t="s">
        <v>296</v>
      </c>
      <c r="D27" s="264">
        <v>17808.06</v>
      </c>
      <c r="E27" s="261"/>
      <c r="F27" s="264">
        <v>17155.24</v>
      </c>
      <c r="H27" s="262">
        <f t="shared" si="0"/>
        <v>-652.8199999999997</v>
      </c>
      <c r="K27" s="82" t="s">
        <v>296</v>
      </c>
    </row>
    <row r="28" spans="1:11" s="260" customFormat="1" ht="12.75">
      <c r="A28" s="263" t="s">
        <v>297</v>
      </c>
      <c r="B28" s="267" t="s">
        <v>297</v>
      </c>
      <c r="C28" s="251" t="s">
        <v>298</v>
      </c>
      <c r="D28" s="264">
        <v>3042.46</v>
      </c>
      <c r="E28" s="261"/>
      <c r="F28" s="264">
        <v>3009.01</v>
      </c>
      <c r="H28" s="262">
        <f t="shared" si="0"/>
        <v>-33.44999999999982</v>
      </c>
      <c r="K28" s="82" t="s">
        <v>298</v>
      </c>
    </row>
    <row r="29" spans="1:11" s="260" customFormat="1" ht="12.75">
      <c r="A29" s="263" t="s">
        <v>299</v>
      </c>
      <c r="B29" s="267" t="s">
        <v>299</v>
      </c>
      <c r="C29" s="251" t="s">
        <v>300</v>
      </c>
      <c r="D29" s="264">
        <v>12741.43</v>
      </c>
      <c r="E29" s="261"/>
      <c r="F29" s="264">
        <v>12741.43</v>
      </c>
      <c r="H29" s="262">
        <f t="shared" si="0"/>
        <v>0</v>
      </c>
      <c r="K29" s="82" t="s">
        <v>300</v>
      </c>
    </row>
    <row r="30" spans="1:11" s="260" customFormat="1" ht="12.75">
      <c r="A30" s="263" t="s">
        <v>301</v>
      </c>
      <c r="B30" s="267" t="s">
        <v>301</v>
      </c>
      <c r="C30" s="251" t="s">
        <v>302</v>
      </c>
      <c r="D30" s="264">
        <v>6606.84</v>
      </c>
      <c r="E30" s="261"/>
      <c r="F30" s="264">
        <v>6006.84</v>
      </c>
      <c r="H30" s="262">
        <f t="shared" si="0"/>
        <v>-600</v>
      </c>
      <c r="K30" s="82" t="s">
        <v>302</v>
      </c>
    </row>
    <row r="31" spans="1:11" s="260" customFormat="1" ht="12.75">
      <c r="A31" s="263" t="s">
        <v>303</v>
      </c>
      <c r="B31" s="267" t="s">
        <v>303</v>
      </c>
      <c r="C31" s="251" t="s">
        <v>304</v>
      </c>
      <c r="D31" s="264">
        <v>3589.44</v>
      </c>
      <c r="E31" s="261"/>
      <c r="F31" s="264">
        <v>3466.06</v>
      </c>
      <c r="H31" s="262">
        <f t="shared" si="0"/>
        <v>-123.38000000000011</v>
      </c>
      <c r="K31" s="82" t="s">
        <v>304</v>
      </c>
    </row>
    <row r="32" spans="1:11" s="260" customFormat="1" ht="12.75">
      <c r="A32" s="263" t="s">
        <v>305</v>
      </c>
      <c r="B32" s="267" t="s">
        <v>305</v>
      </c>
      <c r="C32" s="251" t="s">
        <v>306</v>
      </c>
      <c r="D32" s="264">
        <v>196426.98</v>
      </c>
      <c r="E32" s="261"/>
      <c r="F32" s="264">
        <v>196426.98</v>
      </c>
      <c r="H32" s="262">
        <f t="shared" si="0"/>
        <v>0</v>
      </c>
      <c r="K32" s="82" t="s">
        <v>306</v>
      </c>
    </row>
    <row r="33" spans="1:11" s="260" customFormat="1" ht="12.75">
      <c r="A33" s="263" t="s">
        <v>307</v>
      </c>
      <c r="B33" s="267" t="s">
        <v>307</v>
      </c>
      <c r="C33" s="251" t="s">
        <v>308</v>
      </c>
      <c r="D33" s="264">
        <v>3349.58</v>
      </c>
      <c r="E33" s="261"/>
      <c r="F33" s="264">
        <v>3349.58</v>
      </c>
      <c r="H33" s="262">
        <f t="shared" si="0"/>
        <v>0</v>
      </c>
      <c r="K33" s="82" t="s">
        <v>308</v>
      </c>
    </row>
    <row r="34" spans="1:11" s="260" customFormat="1" ht="12.75">
      <c r="A34" s="263" t="s">
        <v>340</v>
      </c>
      <c r="B34" s="267" t="s">
        <v>340</v>
      </c>
      <c r="C34" s="251" t="s">
        <v>341</v>
      </c>
      <c r="D34" s="264">
        <v>8164.68</v>
      </c>
      <c r="E34" s="261"/>
      <c r="F34" s="264">
        <v>8144.92</v>
      </c>
      <c r="H34" s="262">
        <f t="shared" si="0"/>
        <v>-19.76000000000022</v>
      </c>
      <c r="K34" s="82" t="s">
        <v>341</v>
      </c>
    </row>
    <row r="35" spans="1:11" s="260" customFormat="1" ht="12.75">
      <c r="A35" s="263" t="s">
        <v>342</v>
      </c>
      <c r="B35" s="267" t="s">
        <v>342</v>
      </c>
      <c r="C35" s="251" t="s">
        <v>343</v>
      </c>
      <c r="D35" s="264">
        <v>3736.32</v>
      </c>
      <c r="E35" s="261"/>
      <c r="F35" s="264">
        <v>3736.32</v>
      </c>
      <c r="H35" s="262">
        <f t="shared" si="0"/>
        <v>0</v>
      </c>
      <c r="K35" s="82" t="s">
        <v>343</v>
      </c>
    </row>
    <row r="36" spans="1:11" s="260" customFormat="1" ht="12.75">
      <c r="A36" s="263" t="s">
        <v>344</v>
      </c>
      <c r="B36" s="267" t="s">
        <v>344</v>
      </c>
      <c r="C36" s="251" t="s">
        <v>345</v>
      </c>
      <c r="D36" s="264">
        <v>24422.34</v>
      </c>
      <c r="E36" s="261"/>
      <c r="F36" s="264">
        <v>21936.24</v>
      </c>
      <c r="H36" s="262">
        <f t="shared" si="0"/>
        <v>-2486.0999999999985</v>
      </c>
      <c r="K36" s="82" t="s">
        <v>345</v>
      </c>
    </row>
    <row r="37" spans="1:11" ht="12.75">
      <c r="A37" s="263" t="s">
        <v>346</v>
      </c>
      <c r="B37" s="267" t="s">
        <v>346</v>
      </c>
      <c r="C37" s="251" t="s">
        <v>347</v>
      </c>
      <c r="D37" s="264">
        <v>2006.8700000000001</v>
      </c>
      <c r="F37" s="264">
        <v>2006.8700000000001</v>
      </c>
      <c r="H37" s="262">
        <f t="shared" si="0"/>
        <v>0</v>
      </c>
      <c r="K37" s="82" t="s">
        <v>347</v>
      </c>
    </row>
    <row r="38" spans="1:11" ht="12.75">
      <c r="A38" s="263"/>
      <c r="B38" s="267" t="s">
        <v>348</v>
      </c>
      <c r="C38" s="251" t="s">
        <v>349</v>
      </c>
      <c r="D38" s="264">
        <v>50751</v>
      </c>
      <c r="F38" s="264"/>
      <c r="H38" s="262">
        <f t="shared" si="0"/>
        <v>-50751</v>
      </c>
      <c r="K38" s="82" t="s">
        <v>349</v>
      </c>
    </row>
    <row r="39" spans="1:11" ht="12.75">
      <c r="A39" s="263"/>
      <c r="B39" s="267" t="s">
        <v>350</v>
      </c>
      <c r="C39" s="251" t="s">
        <v>351</v>
      </c>
      <c r="D39" s="264">
        <v>1980.7</v>
      </c>
      <c r="F39" s="264"/>
      <c r="H39" s="262">
        <f t="shared" si="0"/>
        <v>-1980.7</v>
      </c>
      <c r="K39" s="82" t="s">
        <v>351</v>
      </c>
    </row>
    <row r="40" spans="1:11" ht="12.75">
      <c r="A40" s="263"/>
      <c r="B40" s="267" t="s">
        <v>352</v>
      </c>
      <c r="C40" s="251" t="s">
        <v>353</v>
      </c>
      <c r="D40" s="264">
        <v>1683.91</v>
      </c>
      <c r="F40" s="264"/>
      <c r="H40" s="262">
        <f t="shared" si="0"/>
        <v>-1683.91</v>
      </c>
      <c r="K40" s="82" t="s">
        <v>353</v>
      </c>
    </row>
    <row r="41" spans="1:11" ht="12.75">
      <c r="A41" s="263"/>
      <c r="B41" s="267" t="s">
        <v>354</v>
      </c>
      <c r="C41" s="251" t="s">
        <v>355</v>
      </c>
      <c r="D41" s="264">
        <v>13558.31</v>
      </c>
      <c r="F41" s="264"/>
      <c r="H41" s="262">
        <f t="shared" si="0"/>
        <v>-13558.31</v>
      </c>
      <c r="K41" s="82" t="s">
        <v>355</v>
      </c>
    </row>
    <row r="42" spans="1:11" ht="12.75">
      <c r="A42" s="263"/>
      <c r="B42" s="267" t="s">
        <v>356</v>
      </c>
      <c r="C42" s="251" t="s">
        <v>357</v>
      </c>
      <c r="D42" s="264">
        <v>1128.92</v>
      </c>
      <c r="F42" s="264"/>
      <c r="H42" s="262">
        <f t="shared" si="0"/>
        <v>-1128.92</v>
      </c>
      <c r="K42" s="82" t="s">
        <v>357</v>
      </c>
    </row>
    <row r="43" spans="1:11" ht="12.75">
      <c r="A43" s="263"/>
      <c r="B43" s="267" t="s">
        <v>358</v>
      </c>
      <c r="C43" s="251" t="s">
        <v>359</v>
      </c>
      <c r="D43" s="264">
        <v>15100.79</v>
      </c>
      <c r="F43" s="264"/>
      <c r="H43" s="262">
        <f t="shared" si="0"/>
        <v>-15100.79</v>
      </c>
      <c r="K43" s="82" t="s">
        <v>359</v>
      </c>
    </row>
    <row r="44" spans="1:11" ht="12.75">
      <c r="A44" s="263" t="s">
        <v>309</v>
      </c>
      <c r="B44" s="267" t="s">
        <v>309</v>
      </c>
      <c r="C44" s="251" t="s">
        <v>310</v>
      </c>
      <c r="D44" s="264">
        <v>3096.46</v>
      </c>
      <c r="F44" s="264">
        <v>3096.46</v>
      </c>
      <c r="H44" s="262">
        <f t="shared" si="0"/>
        <v>0</v>
      </c>
      <c r="K44" s="82" t="s">
        <v>310</v>
      </c>
    </row>
    <row r="45" spans="1:11" ht="12.75">
      <c r="A45" s="263" t="s">
        <v>79</v>
      </c>
      <c r="B45" s="267" t="s">
        <v>79</v>
      </c>
      <c r="C45" s="251" t="s">
        <v>80</v>
      </c>
      <c r="D45" s="264">
        <v>6825.91</v>
      </c>
      <c r="F45" s="264">
        <v>6825.91</v>
      </c>
      <c r="H45" s="262">
        <f t="shared" si="0"/>
        <v>0</v>
      </c>
      <c r="K45" s="82" t="s">
        <v>80</v>
      </c>
    </row>
    <row r="46" spans="1:11" ht="12.75">
      <c r="A46" s="263" t="s">
        <v>264</v>
      </c>
      <c r="B46" s="267" t="s">
        <v>264</v>
      </c>
      <c r="C46" s="251" t="s">
        <v>265</v>
      </c>
      <c r="D46" s="264">
        <v>198787.03</v>
      </c>
      <c r="F46" s="264">
        <v>171845.7</v>
      </c>
      <c r="H46" s="262">
        <f t="shared" si="0"/>
        <v>-26941.329999999987</v>
      </c>
      <c r="K46" s="82" t="s">
        <v>265</v>
      </c>
    </row>
    <row r="47" spans="1:11" ht="12.75">
      <c r="A47" s="263" t="s">
        <v>311</v>
      </c>
      <c r="B47" s="267"/>
      <c r="C47" s="251" t="s">
        <v>312</v>
      </c>
      <c r="D47" s="264"/>
      <c r="F47" s="264">
        <v>10.620000000000001</v>
      </c>
      <c r="H47" s="262">
        <f t="shared" si="0"/>
        <v>10.620000000000001</v>
      </c>
      <c r="K47" s="82"/>
    </row>
    <row r="48" spans="1:11" ht="12.75">
      <c r="A48" s="263" t="s">
        <v>360</v>
      </c>
      <c r="B48" s="267" t="s">
        <v>360</v>
      </c>
      <c r="C48" s="251" t="s">
        <v>361</v>
      </c>
      <c r="D48" s="264">
        <v>10088.84</v>
      </c>
      <c r="F48" s="264">
        <v>9242.08</v>
      </c>
      <c r="H48" s="262">
        <f t="shared" si="0"/>
        <v>-846.7600000000002</v>
      </c>
      <c r="K48" s="82" t="s">
        <v>361</v>
      </c>
    </row>
    <row r="49" spans="1:11" ht="12.75">
      <c r="A49" s="263" t="s">
        <v>362</v>
      </c>
      <c r="B49" s="267" t="s">
        <v>362</v>
      </c>
      <c r="C49" s="251" t="s">
        <v>363</v>
      </c>
      <c r="D49" s="264">
        <v>1353.72</v>
      </c>
      <c r="F49" s="264">
        <v>1353.72</v>
      </c>
      <c r="H49" s="262">
        <f t="shared" si="0"/>
        <v>0</v>
      </c>
      <c r="K49" s="82" t="s">
        <v>363</v>
      </c>
    </row>
    <row r="50" spans="2:12" ht="12.75">
      <c r="B50" s="268"/>
      <c r="K50" s="260"/>
      <c r="L50" s="260"/>
    </row>
    <row r="51" spans="2:12" ht="12.75">
      <c r="B51" s="268"/>
      <c r="D51" s="265">
        <f>SUM(D2:D50)</f>
        <v>1459548.1800000002</v>
      </c>
      <c r="F51" s="265">
        <f>SUM(F2:F50)</f>
        <v>1526402.2200000002</v>
      </c>
      <c r="K51" s="260"/>
      <c r="L51" s="2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51">
      <selection activeCell="A1" sqref="A1:E53"/>
    </sheetView>
  </sheetViews>
  <sheetFormatPr defaultColWidth="11.421875" defaultRowHeight="12.75"/>
  <cols>
    <col min="1" max="1" width="39.57421875" style="136" customWidth="1"/>
    <col min="2" max="2" width="14.8515625" style="136" bestFit="1" customWidth="1"/>
    <col min="3" max="4" width="13.140625" style="217" bestFit="1" customWidth="1"/>
    <col min="5" max="5" width="12.8515625" style="217" bestFit="1" customWidth="1"/>
    <col min="6" max="16384" width="11.421875" style="136" customWidth="1"/>
  </cols>
  <sheetData>
    <row r="1" spans="1:5" ht="12.75">
      <c r="A1" s="318" t="s">
        <v>247</v>
      </c>
      <c r="B1" s="318"/>
      <c r="C1" s="318"/>
      <c r="D1" s="318"/>
      <c r="E1" s="318"/>
    </row>
    <row r="2" spans="1:5" ht="12.75">
      <c r="A2" s="318" t="s">
        <v>367</v>
      </c>
      <c r="B2" s="318"/>
      <c r="C2" s="318"/>
      <c r="D2" s="318"/>
      <c r="E2" s="318"/>
    </row>
    <row r="4" spans="1:5" ht="15">
      <c r="A4" s="188"/>
      <c r="B4" s="188"/>
      <c r="C4" s="189" t="s">
        <v>215</v>
      </c>
      <c r="D4" s="189" t="s">
        <v>216</v>
      </c>
      <c r="E4" s="189" t="s">
        <v>217</v>
      </c>
    </row>
    <row r="5" spans="1:5" ht="15">
      <c r="A5" s="188"/>
      <c r="B5" s="188"/>
      <c r="C5" s="190"/>
      <c r="D5" s="190"/>
      <c r="E5" s="190"/>
    </row>
    <row r="6" spans="1:5" ht="13.5" thickBot="1">
      <c r="A6" s="191" t="s">
        <v>218</v>
      </c>
      <c r="B6" s="192" t="s">
        <v>219</v>
      </c>
      <c r="C6" s="193">
        <f>SUM(C7:C38)</f>
        <v>3802998.68</v>
      </c>
      <c r="D6" s="194">
        <v>0</v>
      </c>
      <c r="E6" s="193">
        <f>+C6+D6</f>
        <v>3802998.68</v>
      </c>
    </row>
    <row r="7" spans="1:5" ht="12.75">
      <c r="A7" s="227" t="s">
        <v>221</v>
      </c>
      <c r="B7" s="230"/>
      <c r="C7" s="231"/>
      <c r="D7" s="231"/>
      <c r="E7" s="232"/>
    </row>
    <row r="8" spans="1:5" ht="12.75">
      <c r="A8" s="228" t="s">
        <v>368</v>
      </c>
      <c r="B8" s="228" t="s">
        <v>220</v>
      </c>
      <c r="C8" s="233">
        <v>200000</v>
      </c>
      <c r="D8" s="233">
        <v>0</v>
      </c>
      <c r="E8" s="234">
        <f>+C8+D8</f>
        <v>200000</v>
      </c>
    </row>
    <row r="9" spans="1:5" ht="12.75">
      <c r="A9" s="228" t="s">
        <v>369</v>
      </c>
      <c r="B9" s="235"/>
      <c r="C9" s="233">
        <v>0</v>
      </c>
      <c r="D9" s="233"/>
      <c r="E9" s="234">
        <f>+C9+D9</f>
        <v>0</v>
      </c>
    </row>
    <row r="10" spans="1:5" ht="12.75">
      <c r="A10" s="228" t="s">
        <v>370</v>
      </c>
      <c r="B10" s="228" t="s">
        <v>220</v>
      </c>
      <c r="C10" s="236">
        <v>300000</v>
      </c>
      <c r="D10" s="233">
        <v>0</v>
      </c>
      <c r="E10" s="234">
        <f>+C10+D10</f>
        <v>300000</v>
      </c>
    </row>
    <row r="11" spans="1:5" ht="12.75">
      <c r="A11" s="228" t="s">
        <v>371</v>
      </c>
      <c r="B11" s="228"/>
      <c r="C11" s="236"/>
      <c r="D11" s="236"/>
      <c r="E11" s="234">
        <f>+C11+D11</f>
        <v>0</v>
      </c>
    </row>
    <row r="12" spans="1:5" ht="12.75">
      <c r="A12" s="228" t="s">
        <v>372</v>
      </c>
      <c r="B12" s="228" t="s">
        <v>220</v>
      </c>
      <c r="C12" s="236">
        <v>300000</v>
      </c>
      <c r="D12" s="233">
        <v>0</v>
      </c>
      <c r="E12" s="234">
        <f>+C12+D12</f>
        <v>300000</v>
      </c>
    </row>
    <row r="13" spans="1:5" ht="12.75">
      <c r="A13" s="228" t="s">
        <v>373</v>
      </c>
      <c r="B13" s="237"/>
      <c r="C13" s="236"/>
      <c r="D13" s="236"/>
      <c r="E13" s="234"/>
    </row>
    <row r="14" spans="1:5" ht="12.75">
      <c r="A14" s="228" t="s">
        <v>374</v>
      </c>
      <c r="B14" s="228" t="s">
        <v>220</v>
      </c>
      <c r="C14" s="236">
        <v>300000</v>
      </c>
      <c r="D14" s="233">
        <v>0</v>
      </c>
      <c r="E14" s="234">
        <f>+C14+D14</f>
        <v>300000</v>
      </c>
    </row>
    <row r="15" spans="1:5" ht="12.75">
      <c r="A15" s="228" t="s">
        <v>375</v>
      </c>
      <c r="B15" s="237"/>
      <c r="C15" s="236"/>
      <c r="D15" s="236"/>
      <c r="E15" s="234"/>
    </row>
    <row r="16" spans="1:5" ht="12.75">
      <c r="A16" s="228" t="s">
        <v>376</v>
      </c>
      <c r="B16" s="228" t="s">
        <v>220</v>
      </c>
      <c r="C16" s="236">
        <v>200000</v>
      </c>
      <c r="D16" s="233">
        <v>0</v>
      </c>
      <c r="E16" s="234">
        <f>+C16+D16</f>
        <v>200000</v>
      </c>
    </row>
    <row r="17" spans="1:5" ht="12.75">
      <c r="A17" s="228" t="s">
        <v>377</v>
      </c>
      <c r="B17" s="235"/>
      <c r="C17" s="236"/>
      <c r="D17" s="236"/>
      <c r="E17" s="234"/>
    </row>
    <row r="18" spans="1:5" ht="12.75">
      <c r="A18" s="228" t="s">
        <v>378</v>
      </c>
      <c r="B18" s="228" t="s">
        <v>220</v>
      </c>
      <c r="C18" s="236">
        <v>300000</v>
      </c>
      <c r="D18" s="233">
        <v>0</v>
      </c>
      <c r="E18" s="234">
        <f>+C18+D18</f>
        <v>300000</v>
      </c>
    </row>
    <row r="19" spans="1:5" ht="12.75">
      <c r="A19" s="228" t="s">
        <v>379</v>
      </c>
      <c r="B19" s="228"/>
      <c r="C19" s="236"/>
      <c r="D19" s="236"/>
      <c r="E19" s="234"/>
    </row>
    <row r="20" spans="1:5" ht="12.75">
      <c r="A20" s="228" t="s">
        <v>380</v>
      </c>
      <c r="B20" s="228" t="s">
        <v>220</v>
      </c>
      <c r="C20" s="236">
        <v>350000</v>
      </c>
      <c r="D20" s="233">
        <v>0</v>
      </c>
      <c r="E20" s="234">
        <f>+C20+D20</f>
        <v>350000</v>
      </c>
    </row>
    <row r="21" spans="1:5" ht="12.75">
      <c r="A21" s="228" t="s">
        <v>373</v>
      </c>
      <c r="B21" s="237"/>
      <c r="C21" s="236"/>
      <c r="D21" s="236"/>
      <c r="E21" s="234"/>
    </row>
    <row r="22" spans="1:5" ht="12.75">
      <c r="A22" s="228" t="s">
        <v>381</v>
      </c>
      <c r="B22" s="228" t="s">
        <v>220</v>
      </c>
      <c r="C22" s="236">
        <v>300000</v>
      </c>
      <c r="D22" s="233">
        <v>0</v>
      </c>
      <c r="E22" s="234">
        <f>+C22+D22</f>
        <v>300000</v>
      </c>
    </row>
    <row r="23" spans="1:5" ht="13.5" thickBot="1">
      <c r="A23" s="229" t="s">
        <v>382</v>
      </c>
      <c r="B23" s="270"/>
      <c r="C23" s="238"/>
      <c r="D23" s="238"/>
      <c r="E23" s="239"/>
    </row>
    <row r="24" spans="1:5" ht="12.75">
      <c r="A24" s="237" t="s">
        <v>313</v>
      </c>
      <c r="B24" s="228"/>
      <c r="C24" s="236"/>
      <c r="D24" s="236"/>
      <c r="E24" s="234"/>
    </row>
    <row r="25" spans="1:5" ht="12.75">
      <c r="A25" s="228" t="s">
        <v>383</v>
      </c>
      <c r="B25" s="228" t="s">
        <v>220</v>
      </c>
      <c r="C25" s="236">
        <v>0</v>
      </c>
      <c r="D25" s="233">
        <v>0</v>
      </c>
      <c r="E25" s="234">
        <f>+C25+D25</f>
        <v>0</v>
      </c>
    </row>
    <row r="26" spans="1:5" ht="12.75">
      <c r="A26" s="228" t="s">
        <v>384</v>
      </c>
      <c r="B26" s="228"/>
      <c r="C26" s="236"/>
      <c r="D26" s="236"/>
      <c r="E26" s="234"/>
    </row>
    <row r="27" spans="1:5" ht="12.75">
      <c r="A27" s="228" t="s">
        <v>385</v>
      </c>
      <c r="B27" s="228" t="s">
        <v>220</v>
      </c>
      <c r="C27" s="236">
        <v>600000</v>
      </c>
      <c r="D27" s="233">
        <v>0</v>
      </c>
      <c r="E27" s="234">
        <f>+C27+D27</f>
        <v>600000</v>
      </c>
    </row>
    <row r="28" spans="1:5" ht="12.75">
      <c r="A28" s="228" t="s">
        <v>386</v>
      </c>
      <c r="B28" s="237"/>
      <c r="C28" s="236"/>
      <c r="D28" s="236"/>
      <c r="E28" s="234"/>
    </row>
    <row r="29" spans="1:5" ht="12.75">
      <c r="A29" s="228" t="s">
        <v>387</v>
      </c>
      <c r="B29" s="228" t="s">
        <v>220</v>
      </c>
      <c r="C29" s="236">
        <v>240000</v>
      </c>
      <c r="D29" s="233">
        <v>0</v>
      </c>
      <c r="E29" s="234">
        <f>+C29+D29</f>
        <v>240000</v>
      </c>
    </row>
    <row r="30" spans="1:5" ht="12.75">
      <c r="A30" s="228" t="s">
        <v>388</v>
      </c>
      <c r="B30" s="235"/>
      <c r="C30" s="236"/>
      <c r="D30" s="236"/>
      <c r="E30" s="234"/>
    </row>
    <row r="31" spans="1:5" ht="12.75">
      <c r="A31" s="228" t="s">
        <v>389</v>
      </c>
      <c r="B31" s="228" t="s">
        <v>220</v>
      </c>
      <c r="C31" s="236">
        <v>110000</v>
      </c>
      <c r="D31" s="233">
        <v>0</v>
      </c>
      <c r="E31" s="234">
        <f>+C31+D31</f>
        <v>110000</v>
      </c>
    </row>
    <row r="32" spans="1:5" ht="12.75">
      <c r="A32" s="228" t="s">
        <v>390</v>
      </c>
      <c r="B32" s="228"/>
      <c r="C32" s="236"/>
      <c r="D32" s="236"/>
      <c r="E32" s="234"/>
    </row>
    <row r="33" spans="1:5" ht="12.75">
      <c r="A33" s="228" t="s">
        <v>391</v>
      </c>
      <c r="B33" s="228" t="s">
        <v>220</v>
      </c>
      <c r="C33" s="236">
        <v>300000</v>
      </c>
      <c r="D33" s="233">
        <v>0</v>
      </c>
      <c r="E33" s="234">
        <f>+C33+D33</f>
        <v>300000</v>
      </c>
    </row>
    <row r="34" spans="1:5" ht="12.75">
      <c r="A34" s="228" t="s">
        <v>392</v>
      </c>
      <c r="B34" s="237"/>
      <c r="C34" s="236"/>
      <c r="D34" s="236"/>
      <c r="E34" s="234"/>
    </row>
    <row r="35" spans="1:5" ht="12.75">
      <c r="A35" s="228" t="s">
        <v>383</v>
      </c>
      <c r="B35" s="228" t="s">
        <v>220</v>
      </c>
      <c r="C35" s="236">
        <v>257076.75</v>
      </c>
      <c r="D35" s="233">
        <v>0</v>
      </c>
      <c r="E35" s="234">
        <f>+C35+D35</f>
        <v>257076.75</v>
      </c>
    </row>
    <row r="36" spans="1:5" ht="13.5" thickBot="1">
      <c r="A36" s="228" t="s">
        <v>384</v>
      </c>
      <c r="B36" s="228"/>
      <c r="C36" s="236"/>
      <c r="D36" s="236"/>
      <c r="E36" s="234"/>
    </row>
    <row r="37" spans="1:5" ht="13.5" thickBot="1">
      <c r="A37" s="199" t="s">
        <v>222</v>
      </c>
      <c r="B37" s="200" t="s">
        <v>220</v>
      </c>
      <c r="C37" s="201">
        <v>36329.74</v>
      </c>
      <c r="D37" s="202">
        <v>0</v>
      </c>
      <c r="E37" s="202">
        <f>+C37+D37</f>
        <v>36329.74</v>
      </c>
    </row>
    <row r="38" spans="1:5" ht="13.5" thickBot="1">
      <c r="A38" s="203" t="s">
        <v>395</v>
      </c>
      <c r="B38" s="204" t="s">
        <v>220</v>
      </c>
      <c r="C38" s="205">
        <v>9592.19</v>
      </c>
      <c r="D38" s="206">
        <v>0</v>
      </c>
      <c r="E38" s="207">
        <f>+C38+D38</f>
        <v>9592.19</v>
      </c>
    </row>
    <row r="39" spans="1:5" ht="15">
      <c r="A39" s="188"/>
      <c r="B39" s="188"/>
      <c r="C39" s="190"/>
      <c r="D39" s="190"/>
      <c r="E39" s="190"/>
    </row>
    <row r="40" spans="1:5" ht="13.5" thickBot="1">
      <c r="A40" s="191" t="s">
        <v>223</v>
      </c>
      <c r="B40" s="208"/>
      <c r="C40" s="193">
        <f>SUM(C41:C42)</f>
        <v>131108.96999999997</v>
      </c>
      <c r="D40" s="193">
        <f>SUM(D41:D42)</f>
        <v>3256335.04</v>
      </c>
      <c r="E40" s="193">
        <f>+C40+D40</f>
        <v>3387444.01</v>
      </c>
    </row>
    <row r="41" spans="1:5" s="212" customFormat="1" ht="12.75">
      <c r="A41" s="209" t="s">
        <v>224</v>
      </c>
      <c r="B41" s="210"/>
      <c r="C41" s="211"/>
      <c r="D41" s="211"/>
      <c r="E41" s="211"/>
    </row>
    <row r="42" spans="1:5" ht="23.25" thickBot="1">
      <c r="A42" s="203" t="s">
        <v>393</v>
      </c>
      <c r="B42" s="204" t="s">
        <v>220</v>
      </c>
      <c r="C42" s="271">
        <f>173664.96-21542.86-21013.13</f>
        <v>131108.96999999997</v>
      </c>
      <c r="D42" s="271">
        <v>3256335.04</v>
      </c>
      <c r="E42" s="205">
        <f>+C42+D42</f>
        <v>3387444.01</v>
      </c>
    </row>
    <row r="43" spans="1:5" ht="15">
      <c r="A43" s="214"/>
      <c r="B43" s="188"/>
      <c r="C43" s="190"/>
      <c r="D43" s="190"/>
      <c r="E43" s="190"/>
    </row>
    <row r="44" spans="1:5" ht="13.5" thickBot="1">
      <c r="A44" s="191" t="s">
        <v>113</v>
      </c>
      <c r="B44" s="208"/>
      <c r="C44" s="205"/>
      <c r="D44" s="205"/>
      <c r="E44" s="205"/>
    </row>
    <row r="45" spans="1:5" ht="12.75">
      <c r="A45" s="195" t="s">
        <v>314</v>
      </c>
      <c r="B45" s="240" t="s">
        <v>225</v>
      </c>
      <c r="C45" s="196"/>
      <c r="D45" s="197">
        <v>1800000</v>
      </c>
      <c r="E45" s="196">
        <f>+C45+D45</f>
        <v>1800000</v>
      </c>
    </row>
    <row r="46" spans="1:5" ht="13.5" thickBot="1">
      <c r="A46" s="204" t="s">
        <v>315</v>
      </c>
      <c r="B46" s="208"/>
      <c r="C46" s="205"/>
      <c r="D46" s="206"/>
      <c r="E46" s="205"/>
    </row>
    <row r="47" spans="1:5" ht="15">
      <c r="A47" s="188"/>
      <c r="B47" s="188"/>
      <c r="C47" s="190"/>
      <c r="D47" s="190"/>
      <c r="E47" s="190"/>
    </row>
    <row r="48" spans="1:5" ht="12.75">
      <c r="A48" s="317" t="s">
        <v>226</v>
      </c>
      <c r="B48" s="317"/>
      <c r="C48" s="215">
        <f>+C6+C40+C45+C46</f>
        <v>3934107.6500000004</v>
      </c>
      <c r="D48" s="215">
        <f>+D6+D40+D45+D46</f>
        <v>5056335.04</v>
      </c>
      <c r="E48" s="215">
        <f>+C48+D48</f>
        <v>8990442.690000001</v>
      </c>
    </row>
    <row r="49" ht="12.75">
      <c r="C49" s="216"/>
    </row>
    <row r="50" spans="1:5" ht="22.5">
      <c r="A50" s="218" t="s">
        <v>394</v>
      </c>
      <c r="C50" s="198">
        <v>25495.67</v>
      </c>
      <c r="E50" s="213"/>
    </row>
    <row r="51" spans="1:5" ht="12.75">
      <c r="A51" s="218" t="s">
        <v>227</v>
      </c>
      <c r="C51" s="198">
        <v>458.08</v>
      </c>
      <c r="E51" s="213"/>
    </row>
    <row r="52" spans="1:3" ht="12.75">
      <c r="A52" s="218"/>
      <c r="C52" s="198"/>
    </row>
    <row r="53" spans="1:5" ht="12.75">
      <c r="A53" s="219" t="s">
        <v>226</v>
      </c>
      <c r="C53" s="220">
        <f>+C48+C50+C51</f>
        <v>3960061.4000000004</v>
      </c>
      <c r="D53" s="220">
        <f>+D48+D50+D51</f>
        <v>5056335.04</v>
      </c>
      <c r="E53" s="220">
        <f>+E48+E50+E51</f>
        <v>8990442.690000001</v>
      </c>
    </row>
    <row r="55" ht="12.75">
      <c r="C55" s="272"/>
    </row>
  </sheetData>
  <sheetProtection/>
  <mergeCells count="3">
    <mergeCell ref="A48:B48"/>
    <mergeCell ref="A1:E1"/>
    <mergeCell ref="A2:E2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17" sqref="A1:C17"/>
    </sheetView>
  </sheetViews>
  <sheetFormatPr defaultColWidth="11.421875" defaultRowHeight="12.75"/>
  <cols>
    <col min="1" max="1" width="31.421875" style="0" customWidth="1"/>
    <col min="2" max="2" width="13.7109375" style="0" customWidth="1"/>
    <col min="3" max="3" width="13.7109375" style="0" bestFit="1" customWidth="1"/>
  </cols>
  <sheetData>
    <row r="1" spans="1:3" ht="13.5" thickBot="1">
      <c r="A1" s="88"/>
      <c r="B1" s="221" t="s">
        <v>366</v>
      </c>
      <c r="C1" s="221" t="s">
        <v>365</v>
      </c>
    </row>
    <row r="2" spans="1:3" ht="12.75">
      <c r="A2" s="100" t="s">
        <v>81</v>
      </c>
      <c r="B2" s="222">
        <v>1425266.88</v>
      </c>
      <c r="C2" s="222">
        <v>1048006.27</v>
      </c>
    </row>
    <row r="3" spans="1:3" ht="12.75">
      <c r="A3" s="100" t="s">
        <v>82</v>
      </c>
      <c r="B3" s="222">
        <v>301132.08</v>
      </c>
      <c r="C3" s="222">
        <v>725616.19</v>
      </c>
    </row>
    <row r="4" spans="1:3" ht="12.75">
      <c r="A4" s="100" t="s">
        <v>83</v>
      </c>
      <c r="B4" s="222">
        <v>19628.2</v>
      </c>
      <c r="C4" s="222">
        <v>39542.49</v>
      </c>
    </row>
    <row r="5" spans="1:3" ht="12.75">
      <c r="A5" s="100" t="s">
        <v>136</v>
      </c>
      <c r="B5" s="222">
        <v>46968.9</v>
      </c>
      <c r="C5" s="222">
        <v>52020.56</v>
      </c>
    </row>
    <row r="6" spans="1:3" s="46" customFormat="1" ht="24.75" thickBot="1">
      <c r="A6" s="274" t="s">
        <v>318</v>
      </c>
      <c r="B6" s="273">
        <f>SUM(B2:B5)</f>
        <v>1792996.0599999998</v>
      </c>
      <c r="C6" s="273">
        <f>SUM(C2:C5)</f>
        <v>1865185.51</v>
      </c>
    </row>
    <row r="8" spans="1:3" ht="12.75">
      <c r="A8" t="s">
        <v>87</v>
      </c>
      <c r="B8" s="222">
        <v>4453.11</v>
      </c>
      <c r="C8" s="222">
        <v>2449.02</v>
      </c>
    </row>
    <row r="9" spans="1:3" ht="12.75">
      <c r="A9" t="s">
        <v>88</v>
      </c>
      <c r="B9" s="222">
        <v>81650.43000000001</v>
      </c>
      <c r="C9" s="222">
        <v>0</v>
      </c>
    </row>
    <row r="10" spans="1:3" ht="12.75">
      <c r="A10" t="s">
        <v>84</v>
      </c>
      <c r="B10" s="222">
        <v>15002.23</v>
      </c>
      <c r="C10" s="222">
        <v>20678.43</v>
      </c>
    </row>
    <row r="11" spans="1:3" ht="12.75">
      <c r="A11" t="s">
        <v>85</v>
      </c>
      <c r="B11" s="222">
        <v>10863.08</v>
      </c>
      <c r="C11" s="222">
        <v>16665.45</v>
      </c>
    </row>
    <row r="12" spans="1:3" ht="12.75">
      <c r="A12" s="47" t="s">
        <v>136</v>
      </c>
      <c r="B12" s="222">
        <v>2360.2200000000003</v>
      </c>
      <c r="C12" s="222"/>
    </row>
    <row r="13" spans="1:3" ht="24.75" thickBot="1">
      <c r="A13" s="274" t="s">
        <v>319</v>
      </c>
      <c r="B13" s="273">
        <f>SUM(B8:B12)</f>
        <v>114329.07</v>
      </c>
      <c r="C13" s="273">
        <f>SUM(C8:C11)</f>
        <v>39792.9</v>
      </c>
    </row>
    <row r="15" spans="1:3" ht="13.5" thickBot="1">
      <c r="A15" s="253" t="s">
        <v>320</v>
      </c>
      <c r="B15" s="273">
        <f>+'Est de sit Fin'!L32</f>
        <v>305781.51200000104</v>
      </c>
      <c r="C15" s="273">
        <v>329190.81</v>
      </c>
    </row>
    <row r="17" spans="1:3" ht="13.5" thickBot="1">
      <c r="A17" s="253" t="s">
        <v>321</v>
      </c>
      <c r="B17" s="273">
        <f>+'Est de sit Fin'!L33</f>
        <v>183.33</v>
      </c>
      <c r="C17" s="273">
        <v>183.26</v>
      </c>
    </row>
    <row r="19" spans="2:3" s="254" customFormat="1" ht="12.75">
      <c r="B19" s="254">
        <f>+B6/B20</f>
        <v>0.15518212001926607</v>
      </c>
      <c r="C19" s="254">
        <f>+C6/C20</f>
        <v>0.18128948495634326</v>
      </c>
    </row>
    <row r="20" spans="2:3" s="225" customFormat="1" ht="12.75">
      <c r="B20" s="225">
        <f>+'Est de sit Fin'!L34</f>
        <v>11554140.772000002</v>
      </c>
      <c r="C20" s="225">
        <f>+'Est de sit Fin'!N34</f>
        <v>10288437.360000001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C15"/>
    </sheetView>
  </sheetViews>
  <sheetFormatPr defaultColWidth="11.421875" defaultRowHeight="12.75"/>
  <cols>
    <col min="1" max="1" width="30.28125" style="0" customWidth="1"/>
    <col min="2" max="3" width="14.140625" style="0" customWidth="1"/>
    <col min="5" max="6" width="11.421875" style="99" customWidth="1"/>
  </cols>
  <sheetData>
    <row r="1" spans="1:3" ht="13.5" thickBot="1">
      <c r="A1" s="102" t="s">
        <v>228</v>
      </c>
      <c r="B1" s="223" t="s">
        <v>366</v>
      </c>
      <c r="C1" s="223" t="s">
        <v>317</v>
      </c>
    </row>
    <row r="2" spans="1:3" ht="12.75">
      <c r="A2" s="105" t="s">
        <v>22</v>
      </c>
      <c r="B2" s="106"/>
      <c r="C2" s="107"/>
    </row>
    <row r="3" spans="1:6" ht="12.75">
      <c r="A3" s="108" t="s">
        <v>229</v>
      </c>
      <c r="B3" s="109">
        <v>11517846.59</v>
      </c>
      <c r="C3" s="109">
        <v>12141910.9</v>
      </c>
      <c r="E3" s="99">
        <f>+B3/$B$8</f>
        <v>0.7215139824885773</v>
      </c>
      <c r="F3" s="99">
        <f>+C3/$C$8</f>
        <v>0.7022954871700541</v>
      </c>
    </row>
    <row r="4" spans="1:6" ht="12.75">
      <c r="A4" s="108" t="s">
        <v>230</v>
      </c>
      <c r="B4" s="109">
        <v>1263651.97</v>
      </c>
      <c r="C4" s="109">
        <v>1137008.3</v>
      </c>
      <c r="E4" s="99">
        <f>+B4/$B$8</f>
        <v>0.07915911696078913</v>
      </c>
      <c r="F4" s="99">
        <f>+C4/$C$8</f>
        <v>0.0657652493533695</v>
      </c>
    </row>
    <row r="5" spans="1:6" ht="12.75">
      <c r="A5" s="108" t="s">
        <v>231</v>
      </c>
      <c r="B5" s="109">
        <v>2475535.36</v>
      </c>
      <c r="C5" s="109">
        <v>3059661.81</v>
      </c>
      <c r="E5" s="99">
        <f>+B5/$B$8</f>
        <v>0.15507528793929648</v>
      </c>
      <c r="F5" s="99">
        <f>+C5/$C$8</f>
        <v>0.17697269392987883</v>
      </c>
    </row>
    <row r="6" spans="1:6" ht="12.75">
      <c r="A6" s="108" t="s">
        <v>232</v>
      </c>
      <c r="B6" s="109">
        <v>94577.61</v>
      </c>
      <c r="C6" s="109">
        <v>174736.9</v>
      </c>
      <c r="E6" s="99">
        <f>+B6/$B$8</f>
        <v>0.005924637692656705</v>
      </c>
      <c r="F6" s="99">
        <f>+C6/$C$8</f>
        <v>0.01010688822564865</v>
      </c>
    </row>
    <row r="7" spans="1:6" ht="12.75">
      <c r="A7" s="108" t="s">
        <v>233</v>
      </c>
      <c r="B7" s="109">
        <f>555668.28+56162.16</f>
        <v>611830.4400000001</v>
      </c>
      <c r="C7" s="109">
        <v>775574.19</v>
      </c>
      <c r="E7" s="99">
        <f>+B7/$B$8</f>
        <v>0.0383269749186804</v>
      </c>
      <c r="F7" s="99">
        <f>+C7/$C$8</f>
        <v>0.0448596813210489</v>
      </c>
    </row>
    <row r="8" spans="1:6" ht="12.75">
      <c r="A8" s="108"/>
      <c r="B8" s="110">
        <f>SUM(B3:B7)</f>
        <v>15963441.969999999</v>
      </c>
      <c r="C8" s="110">
        <f>SUM(C3:C7)</f>
        <v>17288892.1</v>
      </c>
      <c r="E8" s="117">
        <f>SUM(E3:E7)</f>
        <v>1</v>
      </c>
      <c r="F8" s="117">
        <f>SUM(F3:F7)</f>
        <v>0.9999999999999999</v>
      </c>
    </row>
    <row r="9" spans="1:3" ht="12.75">
      <c r="A9" s="108" t="s">
        <v>29</v>
      </c>
      <c r="B9" s="111"/>
      <c r="C9" s="111"/>
    </row>
    <row r="10" spans="1:6" ht="12.75">
      <c r="A10" s="112" t="s">
        <v>229</v>
      </c>
      <c r="B10" s="113">
        <v>8968048.99</v>
      </c>
      <c r="C10" s="113">
        <v>10002068.93</v>
      </c>
      <c r="E10" s="99">
        <f>+B10/$B$15</f>
        <v>0.7007745085094276</v>
      </c>
      <c r="F10" s="99">
        <f>+C10/$C$15</f>
        <v>0.7048643755608551</v>
      </c>
    </row>
    <row r="11" spans="1:6" ht="12.75">
      <c r="A11" s="108" t="s">
        <v>230</v>
      </c>
      <c r="B11" s="109">
        <f>1008085.37+2727.74</f>
        <v>1010813.11</v>
      </c>
      <c r="C11" s="109">
        <v>915493.03</v>
      </c>
      <c r="E11" s="99">
        <f>+B11/$B$15</f>
        <v>0.07898619433780947</v>
      </c>
      <c r="F11" s="99">
        <f>+C11/$C$15</f>
        <v>0.06451649428107523</v>
      </c>
    </row>
    <row r="12" spans="1:6" ht="12.75">
      <c r="A12" s="108" t="s">
        <v>232</v>
      </c>
      <c r="B12" s="109">
        <v>39782.64</v>
      </c>
      <c r="C12" s="109">
        <v>77095.28</v>
      </c>
      <c r="E12" s="99">
        <f>+B12/$B$15</f>
        <v>0.003108664997737428</v>
      </c>
      <c r="F12" s="99">
        <f>+C12/$C$15</f>
        <v>0.005433047580075944</v>
      </c>
    </row>
    <row r="13" spans="1:6" ht="12.75">
      <c r="A13" s="108" t="s">
        <v>231</v>
      </c>
      <c r="B13" s="109">
        <v>2473295.22</v>
      </c>
      <c r="C13" s="109">
        <v>2809545.72</v>
      </c>
      <c r="E13" s="99">
        <f>+B13/$B$15</f>
        <v>0.1932663664222709</v>
      </c>
      <c r="F13" s="99">
        <f>+C13/$C$15</f>
        <v>0.19799390540067727</v>
      </c>
    </row>
    <row r="14" spans="1:6" ht="13.5" thickBot="1">
      <c r="A14" s="114" t="s">
        <v>233</v>
      </c>
      <c r="B14" s="115">
        <v>305399.1</v>
      </c>
      <c r="C14" s="115">
        <v>385858.67</v>
      </c>
      <c r="E14" s="99">
        <f>+B14/$B$15</f>
        <v>0.0238642657327546</v>
      </c>
      <c r="F14" s="99">
        <f>+C14/$C$15</f>
        <v>0.02719217717731646</v>
      </c>
    </row>
    <row r="15" spans="1:6" ht="13.5" thickBot="1">
      <c r="A15" s="103"/>
      <c r="B15" s="104">
        <f>SUM(B10:B14)</f>
        <v>12797339.06</v>
      </c>
      <c r="C15" s="104">
        <f>SUM(C10:C14)</f>
        <v>14190061.629999999</v>
      </c>
      <c r="E15" s="117">
        <f>SUM(E10:E14)</f>
        <v>1</v>
      </c>
      <c r="F15" s="117">
        <f>SUM(F10:F14)</f>
        <v>1</v>
      </c>
    </row>
    <row r="17" spans="2:3" ht="12.75">
      <c r="B17" s="28">
        <f>+B8-B15</f>
        <v>3166102.9099999983</v>
      </c>
      <c r="C17" s="28">
        <f>+C8-C15</f>
        <v>3098830.4700000025</v>
      </c>
    </row>
    <row r="18" ht="12.75">
      <c r="B18" s="1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S55"/>
  <sheetViews>
    <sheetView showGridLines="0" showOutlineSymbols="0" zoomScalePageLayoutView="0" workbookViewId="0" topLeftCell="A32">
      <selection activeCell="G51" sqref="G51"/>
    </sheetView>
  </sheetViews>
  <sheetFormatPr defaultColWidth="6.8515625" defaultRowHeight="12.75"/>
  <cols>
    <col min="1" max="1" width="2.28125" style="122" customWidth="1"/>
    <col min="2" max="2" width="1.1484375" style="122" customWidth="1"/>
    <col min="3" max="3" width="6.8515625" style="0" customWidth="1"/>
    <col min="4" max="5" width="1.1484375" style="132" customWidth="1"/>
    <col min="6" max="6" width="30.00390625" style="132" bestFit="1" customWidth="1"/>
    <col min="7" max="7" width="12.8515625" style="122" bestFit="1" customWidth="1"/>
    <col min="8" max="8" width="1.1484375" style="123" customWidth="1"/>
    <col min="9" max="9" width="12.8515625" style="122" bestFit="1" customWidth="1"/>
    <col min="10" max="16384" width="6.8515625" style="122" customWidth="1"/>
  </cols>
  <sheetData>
    <row r="1" spans="7:9" s="81" customFormat="1" ht="12.75">
      <c r="G1" s="224" t="s">
        <v>317</v>
      </c>
      <c r="H1" s="121"/>
      <c r="I1" s="224" t="s">
        <v>269</v>
      </c>
    </row>
    <row r="2" spans="7:9" s="81" customFormat="1" ht="12.75">
      <c r="G2" s="121"/>
      <c r="H2" s="121"/>
      <c r="I2" s="121"/>
    </row>
    <row r="3" spans="4:19" ht="12.75" customHeight="1">
      <c r="D3" s="129"/>
      <c r="E3" s="129" t="s">
        <v>135</v>
      </c>
      <c r="F3" s="129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4:9" s="118" customFormat="1" ht="12.75">
      <c r="D4" s="119"/>
      <c r="E4" s="119"/>
      <c r="F4" s="124" t="s">
        <v>135</v>
      </c>
      <c r="G4" s="125">
        <v>-115513.1</v>
      </c>
      <c r="H4" s="120"/>
      <c r="I4" s="125">
        <v>-105502.38</v>
      </c>
    </row>
    <row r="5" spans="4:19" ht="12.75" customHeight="1">
      <c r="D5" s="129"/>
      <c r="E5" s="129" t="s">
        <v>33</v>
      </c>
      <c r="F5" s="129"/>
      <c r="G5" s="126"/>
      <c r="I5" s="126"/>
      <c r="J5" s="123"/>
      <c r="K5" s="123"/>
      <c r="L5" s="123"/>
      <c r="M5" s="123"/>
      <c r="N5" s="123"/>
      <c r="O5" s="123"/>
      <c r="P5" s="123"/>
      <c r="Q5" s="123"/>
      <c r="R5" s="123"/>
      <c r="S5" s="123"/>
    </row>
    <row r="6" spans="4:9" s="118" customFormat="1" ht="12.75">
      <c r="D6" s="119"/>
      <c r="E6" s="119"/>
      <c r="F6" s="124" t="s">
        <v>33</v>
      </c>
      <c r="G6" s="125">
        <v>-43635.86</v>
      </c>
      <c r="H6" s="120"/>
      <c r="I6" s="125">
        <v>-42270.37</v>
      </c>
    </row>
    <row r="7" spans="4:9" s="118" customFormat="1" ht="12.75">
      <c r="D7" s="119"/>
      <c r="E7" s="119"/>
      <c r="F7" s="124" t="s">
        <v>134</v>
      </c>
      <c r="G7" s="125">
        <v>-44754.97</v>
      </c>
      <c r="H7" s="120"/>
      <c r="I7" s="125">
        <v>-39946.38</v>
      </c>
    </row>
    <row r="8" spans="4:9" s="118" customFormat="1" ht="12.75">
      <c r="D8" s="119"/>
      <c r="E8" s="119"/>
      <c r="F8" s="124" t="s">
        <v>98</v>
      </c>
      <c r="G8" s="125">
        <v>-28160.49</v>
      </c>
      <c r="H8" s="120"/>
      <c r="I8" s="125">
        <v>-28427.87</v>
      </c>
    </row>
    <row r="9" spans="4:9" s="118" customFormat="1" ht="12.75">
      <c r="D9" s="119"/>
      <c r="E9" s="119"/>
      <c r="F9" s="124" t="s">
        <v>133</v>
      </c>
      <c r="G9" s="125">
        <v>-13034.68</v>
      </c>
      <c r="H9" s="120"/>
      <c r="I9" s="125">
        <v>-12682.84</v>
      </c>
    </row>
    <row r="10" spans="4:19" ht="12.75" customHeight="1">
      <c r="D10" s="129"/>
      <c r="E10" s="129" t="s">
        <v>234</v>
      </c>
      <c r="F10" s="129"/>
      <c r="G10" s="127">
        <f>SUM(G6:G9)</f>
        <v>-129586</v>
      </c>
      <c r="I10" s="127">
        <f>SUM(I6:I9)</f>
        <v>-123327.45999999999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/>
    </row>
    <row r="11" spans="4:19" ht="12.75" customHeight="1">
      <c r="D11" s="129"/>
      <c r="E11" s="129" t="s">
        <v>266</v>
      </c>
      <c r="F11" s="129"/>
      <c r="J11" s="123"/>
      <c r="K11" s="123"/>
      <c r="L11" s="123"/>
      <c r="M11" s="123"/>
      <c r="N11" s="123"/>
      <c r="O11" s="123"/>
      <c r="P11" s="123"/>
      <c r="Q11" s="123"/>
      <c r="R11" s="123"/>
      <c r="S11" s="123"/>
    </row>
    <row r="12" spans="4:9" s="118" customFormat="1" ht="12.75">
      <c r="D12" s="119"/>
      <c r="E12" s="119"/>
      <c r="F12" s="124" t="s">
        <v>266</v>
      </c>
      <c r="G12" s="125">
        <v>-43440.17</v>
      </c>
      <c r="H12" s="120"/>
      <c r="I12" s="125">
        <v>-39077.1</v>
      </c>
    </row>
    <row r="13" spans="4:19" ht="12.75">
      <c r="D13" s="129"/>
      <c r="E13" s="128" t="s">
        <v>235</v>
      </c>
      <c r="F13" s="129"/>
      <c r="G13" s="126"/>
      <c r="I13" s="126"/>
      <c r="J13" s="123"/>
      <c r="K13" s="123"/>
      <c r="L13" s="123"/>
      <c r="M13" s="123"/>
      <c r="N13" s="123"/>
      <c r="O13" s="123"/>
      <c r="P13" s="123"/>
      <c r="Q13" s="123"/>
      <c r="R13" s="123"/>
      <c r="S13" s="123"/>
    </row>
    <row r="14" spans="4:9" s="118" customFormat="1" ht="12.75">
      <c r="D14" s="119"/>
      <c r="E14" s="119"/>
      <c r="F14" s="124" t="s">
        <v>132</v>
      </c>
      <c r="G14" s="125">
        <v>-494539.08</v>
      </c>
      <c r="H14" s="120"/>
      <c r="I14" s="125">
        <v>-553640.58</v>
      </c>
    </row>
    <row r="15" spans="4:9" s="118" customFormat="1" ht="12.75">
      <c r="D15" s="119"/>
      <c r="E15" s="119"/>
      <c r="F15" s="124" t="s">
        <v>131</v>
      </c>
      <c r="G15" s="125">
        <v>-81634.67</v>
      </c>
      <c r="H15" s="120"/>
      <c r="I15" s="125">
        <v>-61684.89</v>
      </c>
    </row>
    <row r="16" spans="4:9" s="118" customFormat="1" ht="12.75">
      <c r="D16" s="119"/>
      <c r="E16" s="119"/>
      <c r="F16" s="124" t="s">
        <v>130</v>
      </c>
      <c r="G16" s="125">
        <v>-171192.38</v>
      </c>
      <c r="H16" s="120"/>
      <c r="I16" s="125">
        <v>-172564.72</v>
      </c>
    </row>
    <row r="17" spans="4:19" ht="12.75">
      <c r="D17" s="128"/>
      <c r="E17" s="128" t="s">
        <v>236</v>
      </c>
      <c r="F17" s="128"/>
      <c r="G17" s="127">
        <f>SUM(G14:G16)</f>
        <v>-747366.13</v>
      </c>
      <c r="I17" s="127">
        <f>SUM(I14:I16)</f>
        <v>-787890.19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</row>
    <row r="18" spans="4:19" ht="12.75">
      <c r="D18" s="128"/>
      <c r="E18" s="128" t="s">
        <v>237</v>
      </c>
      <c r="F18" s="128"/>
      <c r="G18" s="126"/>
      <c r="I18" s="126"/>
      <c r="J18" s="123"/>
      <c r="K18" s="123"/>
      <c r="L18" s="123"/>
      <c r="M18" s="123"/>
      <c r="N18" s="123"/>
      <c r="O18" s="123"/>
      <c r="P18" s="123"/>
      <c r="Q18" s="123"/>
      <c r="R18" s="123"/>
      <c r="S18" s="123"/>
    </row>
    <row r="19" spans="4:9" s="118" customFormat="1" ht="12.75">
      <c r="D19" s="119"/>
      <c r="E19" s="119"/>
      <c r="F19" s="124" t="s">
        <v>89</v>
      </c>
      <c r="G19" s="125">
        <v>-44671.33</v>
      </c>
      <c r="H19" s="120"/>
      <c r="I19" s="125">
        <v>-60402.07</v>
      </c>
    </row>
    <row r="20" spans="4:9" s="118" customFormat="1" ht="12.75">
      <c r="D20" s="119"/>
      <c r="E20" s="119"/>
      <c r="F20" s="124" t="s">
        <v>128</v>
      </c>
      <c r="G20" s="125">
        <v>-144832.26</v>
      </c>
      <c r="H20" s="120"/>
      <c r="I20" s="125">
        <v>-152981.97</v>
      </c>
    </row>
    <row r="21" spans="4:9" s="118" customFormat="1" ht="12.75">
      <c r="D21" s="119"/>
      <c r="E21" s="119"/>
      <c r="F21" s="124" t="s">
        <v>238</v>
      </c>
      <c r="G21" s="125">
        <v>-8880.98</v>
      </c>
      <c r="H21" s="120"/>
      <c r="I21" s="125">
        <v>-10813.82</v>
      </c>
    </row>
    <row r="22" spans="4:9" s="118" customFormat="1" ht="12.75">
      <c r="D22" s="119"/>
      <c r="E22" s="119"/>
      <c r="F22" s="124" t="s">
        <v>276</v>
      </c>
      <c r="G22" s="125">
        <v>-4652.99</v>
      </c>
      <c r="H22" s="120"/>
      <c r="I22" s="125">
        <v>-14.05</v>
      </c>
    </row>
    <row r="23" spans="4:19" ht="12.75">
      <c r="D23" s="128"/>
      <c r="E23" s="128" t="s">
        <v>239</v>
      </c>
      <c r="F23" s="128"/>
      <c r="G23" s="127">
        <f>SUM(G19:G22)</f>
        <v>-203037.56000000003</v>
      </c>
      <c r="I23" s="127">
        <f>SUM(I19:I22)</f>
        <v>-224211.91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</row>
    <row r="24" spans="4:19" ht="12.75">
      <c r="D24" s="128"/>
      <c r="E24" s="128" t="s">
        <v>240</v>
      </c>
      <c r="F24" s="128"/>
      <c r="G24" s="126"/>
      <c r="I24" s="126"/>
      <c r="J24" s="123"/>
      <c r="K24" s="123"/>
      <c r="L24" s="123"/>
      <c r="M24" s="123"/>
      <c r="N24" s="123"/>
      <c r="O24" s="123"/>
      <c r="P24" s="123"/>
      <c r="Q24" s="123"/>
      <c r="R24" s="123"/>
      <c r="S24" s="123"/>
    </row>
    <row r="25" spans="4:9" s="118" customFormat="1" ht="12.75">
      <c r="D25" s="119"/>
      <c r="E25" s="119"/>
      <c r="F25" s="124" t="s">
        <v>90</v>
      </c>
      <c r="G25" s="125">
        <v>-105538.88</v>
      </c>
      <c r="H25" s="120"/>
      <c r="I25" s="125">
        <v>-94996.45</v>
      </c>
    </row>
    <row r="26" spans="4:9" s="118" customFormat="1" ht="12.75">
      <c r="D26" s="119"/>
      <c r="E26" s="119"/>
      <c r="F26" s="124" t="s">
        <v>91</v>
      </c>
      <c r="G26" s="125">
        <v>-171551.23</v>
      </c>
      <c r="H26" s="120"/>
      <c r="I26" s="125">
        <v>-117328.21</v>
      </c>
    </row>
    <row r="27" spans="4:9" s="118" customFormat="1" ht="12.75">
      <c r="D27" s="119"/>
      <c r="E27" s="119"/>
      <c r="F27" s="124" t="s">
        <v>92</v>
      </c>
      <c r="G27" s="125">
        <v>-22789.94</v>
      </c>
      <c r="H27" s="120"/>
      <c r="I27" s="125">
        <v>-22192.43</v>
      </c>
    </row>
    <row r="28" spans="4:9" s="118" customFormat="1" ht="12.75">
      <c r="D28" s="119"/>
      <c r="E28" s="119"/>
      <c r="F28" s="124" t="s">
        <v>93</v>
      </c>
      <c r="G28" s="125">
        <v>-16894.33</v>
      </c>
      <c r="H28" s="120"/>
      <c r="I28" s="125">
        <v>-25816.49</v>
      </c>
    </row>
    <row r="29" spans="4:9" s="118" customFormat="1" ht="12.75">
      <c r="D29" s="119"/>
      <c r="E29" s="119"/>
      <c r="F29" s="124" t="s">
        <v>94</v>
      </c>
      <c r="G29" s="125">
        <v>-61481.09</v>
      </c>
      <c r="H29" s="120"/>
      <c r="I29" s="125">
        <v>-60815.14</v>
      </c>
    </row>
    <row r="30" spans="4:9" s="118" customFormat="1" ht="12.75">
      <c r="D30" s="119"/>
      <c r="E30" s="119"/>
      <c r="F30" s="124" t="s">
        <v>127</v>
      </c>
      <c r="G30" s="125">
        <v>-38390.84</v>
      </c>
      <c r="H30" s="120"/>
      <c r="I30" s="125">
        <v>-39619.25</v>
      </c>
    </row>
    <row r="31" spans="4:9" s="118" customFormat="1" ht="12.75">
      <c r="D31" s="119"/>
      <c r="E31" s="119"/>
      <c r="F31" s="124" t="s">
        <v>126</v>
      </c>
      <c r="G31" s="125">
        <v>-46595.57</v>
      </c>
      <c r="H31" s="120"/>
      <c r="I31" s="125">
        <v>-38755.06</v>
      </c>
    </row>
    <row r="32" spans="4:19" ht="12.75">
      <c r="D32" s="128"/>
      <c r="E32" s="128" t="s">
        <v>241</v>
      </c>
      <c r="F32" s="128"/>
      <c r="G32" s="127">
        <f>SUM(G25:G31)</f>
        <v>-463241.87999999995</v>
      </c>
      <c r="I32" s="127">
        <f>SUM(I25:I31)</f>
        <v>-399523.02999999997</v>
      </c>
      <c r="J32" s="123"/>
      <c r="K32" s="123"/>
      <c r="L32" s="123"/>
      <c r="M32" s="123"/>
      <c r="N32" s="123"/>
      <c r="O32" s="123"/>
      <c r="P32" s="123"/>
      <c r="Q32" s="123"/>
      <c r="R32" s="123"/>
      <c r="S32" s="123"/>
    </row>
    <row r="33" spans="4:19" ht="12.75">
      <c r="D33" s="128"/>
      <c r="E33" s="129" t="s">
        <v>32</v>
      </c>
      <c r="F33" s="128"/>
      <c r="G33" s="126"/>
      <c r="I33" s="126"/>
      <c r="J33" s="123"/>
      <c r="K33" s="123"/>
      <c r="L33" s="123"/>
      <c r="M33" s="123"/>
      <c r="N33" s="123"/>
      <c r="O33" s="123"/>
      <c r="P33" s="123"/>
      <c r="Q33" s="123"/>
      <c r="R33" s="123"/>
      <c r="S33" s="123"/>
    </row>
    <row r="34" spans="4:9" s="118" customFormat="1" ht="12.75">
      <c r="D34" s="119"/>
      <c r="E34" s="119"/>
      <c r="F34" s="124" t="s">
        <v>95</v>
      </c>
      <c r="G34" s="125">
        <v>-38490.79</v>
      </c>
      <c r="H34" s="120"/>
      <c r="I34" s="125">
        <v>-31908.24</v>
      </c>
    </row>
    <row r="35" spans="4:9" s="118" customFormat="1" ht="12.75">
      <c r="D35" s="119"/>
      <c r="E35" s="119"/>
      <c r="F35" s="124" t="s">
        <v>125</v>
      </c>
      <c r="G35" s="125">
        <v>-22226.97</v>
      </c>
      <c r="H35" s="120"/>
      <c r="I35" s="125">
        <v>-27208.44</v>
      </c>
    </row>
    <row r="36" spans="4:9" s="118" customFormat="1" ht="12.75">
      <c r="D36" s="119"/>
      <c r="E36" s="119"/>
      <c r="F36" s="124" t="s">
        <v>124</v>
      </c>
      <c r="G36" s="125">
        <v>-23725.58</v>
      </c>
      <c r="H36" s="120"/>
      <c r="I36" s="125">
        <v>-44794.83</v>
      </c>
    </row>
    <row r="37" spans="4:9" s="118" customFormat="1" ht="12.75">
      <c r="D37" s="119"/>
      <c r="E37" s="119"/>
      <c r="F37" s="124" t="s">
        <v>123</v>
      </c>
      <c r="G37" s="125">
        <v>-167663.84</v>
      </c>
      <c r="H37" s="120"/>
      <c r="I37" s="125">
        <v>-175529.73</v>
      </c>
    </row>
    <row r="38" spans="4:9" s="118" customFormat="1" ht="12.75">
      <c r="D38" s="119"/>
      <c r="E38" s="119"/>
      <c r="F38" s="124" t="s">
        <v>129</v>
      </c>
      <c r="G38" s="125">
        <v>-46518.91</v>
      </c>
      <c r="H38" s="120"/>
      <c r="I38" s="125">
        <v>-55064.16</v>
      </c>
    </row>
    <row r="39" spans="4:9" s="118" customFormat="1" ht="12.75">
      <c r="D39" s="119"/>
      <c r="E39" s="119"/>
      <c r="F39" s="124" t="s">
        <v>242</v>
      </c>
      <c r="G39" s="125">
        <v>-79968.11</v>
      </c>
      <c r="H39" s="120"/>
      <c r="I39" s="125">
        <v>-76903.72</v>
      </c>
    </row>
    <row r="40" spans="4:19" ht="12.75">
      <c r="D40" s="128"/>
      <c r="E40" s="129" t="s">
        <v>243</v>
      </c>
      <c r="F40" s="128"/>
      <c r="G40" s="127">
        <f>SUM(G34:G39)</f>
        <v>-378594.19999999995</v>
      </c>
      <c r="I40" s="127">
        <f>SUM(I34:I39)</f>
        <v>-411409.12</v>
      </c>
      <c r="J40" s="123"/>
      <c r="K40" s="123"/>
      <c r="L40" s="123"/>
      <c r="M40" s="123"/>
      <c r="N40" s="123"/>
      <c r="O40" s="123"/>
      <c r="P40" s="123"/>
      <c r="Q40" s="123"/>
      <c r="R40" s="123"/>
      <c r="S40" s="123"/>
    </row>
    <row r="41" spans="4:19" ht="12.75">
      <c r="D41" s="128"/>
      <c r="E41" s="129"/>
      <c r="F41" s="128"/>
      <c r="J41" s="123"/>
      <c r="K41" s="123"/>
      <c r="L41" s="123"/>
      <c r="M41" s="123"/>
      <c r="N41" s="123"/>
      <c r="O41" s="123"/>
      <c r="P41" s="123"/>
      <c r="Q41" s="123"/>
      <c r="R41" s="123"/>
      <c r="S41" s="123"/>
    </row>
    <row r="42" spans="5:9" ht="13.5" customHeight="1" thickBot="1">
      <c r="E42" s="135" t="s">
        <v>122</v>
      </c>
      <c r="F42" s="133"/>
      <c r="G42" s="130">
        <f>+G4+G10+G17+G23+G32+G40+G12</f>
        <v>-2080779.0399999998</v>
      </c>
      <c r="H42" s="131"/>
      <c r="I42" s="130">
        <f>+I4+I10+I17+I23+I32+I40+I12</f>
        <v>-2090941.19</v>
      </c>
    </row>
    <row r="43" ht="13.5" thickTop="1"/>
    <row r="44" spans="4:6" ht="12.75" customHeight="1">
      <c r="D44" s="134"/>
      <c r="E44" s="134" t="s">
        <v>86</v>
      </c>
      <c r="F44" s="134"/>
    </row>
    <row r="46" spans="4:9" s="118" customFormat="1" ht="12.75">
      <c r="D46" s="124"/>
      <c r="E46" s="119"/>
      <c r="F46" s="124" t="s">
        <v>96</v>
      </c>
      <c r="G46" s="125">
        <v>-324256.45</v>
      </c>
      <c r="H46" s="120"/>
      <c r="I46" s="125">
        <v>310020</v>
      </c>
    </row>
    <row r="47" spans="4:9" s="118" customFormat="1" ht="12.75">
      <c r="D47" s="124"/>
      <c r="E47" s="119"/>
      <c r="F47" s="124" t="s">
        <v>97</v>
      </c>
      <c r="G47" s="125">
        <f>-3433.58-1829.89</f>
        <v>-5263.47</v>
      </c>
      <c r="H47" s="120"/>
      <c r="I47" s="125">
        <v>7820</v>
      </c>
    </row>
    <row r="49" spans="5:9" ht="13.5" customHeight="1" thickBot="1">
      <c r="E49" s="135" t="s">
        <v>121</v>
      </c>
      <c r="F49" s="133"/>
      <c r="G49" s="130">
        <f>+G46+G47</f>
        <v>-329519.92</v>
      </c>
      <c r="H49" s="131"/>
      <c r="I49" s="130">
        <f>+I46+I47</f>
        <v>317840</v>
      </c>
    </row>
    <row r="50" ht="13.5" thickTop="1"/>
    <row r="51" spans="5:9" ht="13.5" customHeight="1" thickBot="1">
      <c r="E51" s="135" t="s">
        <v>244</v>
      </c>
      <c r="F51" s="135"/>
      <c r="G51" s="130">
        <f>+G42+G49</f>
        <v>-2410298.96</v>
      </c>
      <c r="H51" s="131"/>
      <c r="I51" s="130">
        <f>+I42-I49</f>
        <v>-2408781.19</v>
      </c>
    </row>
    <row r="52" ht="13.5" thickTop="1"/>
    <row r="54" spans="7:9" ht="12.75">
      <c r="G54" s="78"/>
      <c r="I54" s="78"/>
    </row>
    <row r="55" spans="7:9" ht="12.75">
      <c r="G55" s="78"/>
      <c r="I55" s="78"/>
    </row>
  </sheetData>
  <sheetProtection/>
  <printOptions/>
  <pageMargins left="0.15748031496062992" right="0.2362204724409449" top="0.15748031496062992" bottom="0.15748031496062992" header="0" footer="0"/>
  <pageSetup fitToHeight="0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J1" sqref="J1:R16384"/>
    </sheetView>
  </sheetViews>
  <sheetFormatPr defaultColWidth="11.421875" defaultRowHeight="12.75"/>
  <cols>
    <col min="1" max="1" width="6.421875" style="21" customWidth="1"/>
    <col min="2" max="2" width="41.00390625" style="21" bestFit="1" customWidth="1"/>
    <col min="3" max="3" width="8.7109375" style="2" bestFit="1" customWidth="1"/>
    <col min="4" max="4" width="17.8515625" style="22" customWidth="1"/>
    <col min="5" max="5" width="4.00390625" style="3" customWidth="1"/>
    <col min="6" max="6" width="17.8515625" style="22" customWidth="1"/>
    <col min="7" max="7" width="4.8515625" style="22" customWidth="1"/>
    <col min="8" max="8" width="15.00390625" style="22" customWidth="1"/>
    <col min="9" max="9" width="13.8515625" style="4" bestFit="1" customWidth="1"/>
    <col min="10" max="10" width="15.57421875" style="4" bestFit="1" customWidth="1"/>
    <col min="11" max="16384" width="11.421875" style="1" customWidth="1"/>
  </cols>
  <sheetData>
    <row r="1" spans="1:10" ht="12.75" customHeight="1">
      <c r="A1" s="304" t="s">
        <v>405</v>
      </c>
      <c r="B1" s="304"/>
      <c r="C1" s="304"/>
      <c r="D1" s="304"/>
      <c r="E1" s="304"/>
      <c r="F1" s="304"/>
      <c r="G1" s="256"/>
      <c r="H1" s="256"/>
      <c r="I1" s="256"/>
      <c r="J1" s="21"/>
    </row>
    <row r="2" spans="1:10" ht="12.75">
      <c r="A2" s="304"/>
      <c r="B2" s="304"/>
      <c r="C2" s="304"/>
      <c r="D2" s="304"/>
      <c r="E2" s="304"/>
      <c r="F2" s="304"/>
      <c r="G2" s="256"/>
      <c r="H2" s="256"/>
      <c r="I2" s="256"/>
      <c r="J2" s="21"/>
    </row>
    <row r="3" spans="1:10" ht="12.75">
      <c r="A3" s="304"/>
      <c r="B3" s="304"/>
      <c r="C3" s="304"/>
      <c r="D3" s="304"/>
      <c r="E3" s="304"/>
      <c r="F3" s="304"/>
      <c r="G3" s="256"/>
      <c r="H3" s="256"/>
      <c r="I3" s="256"/>
      <c r="J3" s="21"/>
    </row>
    <row r="4" spans="1:10" ht="26.25" customHeight="1">
      <c r="A4" s="304"/>
      <c r="B4" s="304"/>
      <c r="C4" s="304"/>
      <c r="D4" s="304"/>
      <c r="E4" s="304"/>
      <c r="F4" s="304"/>
      <c r="G4" s="256"/>
      <c r="H4" s="256"/>
      <c r="I4" s="256"/>
      <c r="J4" s="21"/>
    </row>
    <row r="5" spans="1:10" ht="12.75">
      <c r="A5" s="1"/>
      <c r="J5" s="21"/>
    </row>
    <row r="7" spans="1:10" s="64" customFormat="1" ht="10.5">
      <c r="A7" s="76"/>
      <c r="B7" s="76"/>
      <c r="C7" s="77"/>
      <c r="D7" s="62" t="s">
        <v>402</v>
      </c>
      <c r="E7" s="76"/>
      <c r="F7" s="62" t="s">
        <v>400</v>
      </c>
      <c r="G7" s="62"/>
      <c r="H7" s="62" t="s">
        <v>21</v>
      </c>
      <c r="I7" s="63"/>
      <c r="J7" s="63"/>
    </row>
    <row r="8" ht="12.75">
      <c r="A8" s="37" t="s">
        <v>30</v>
      </c>
    </row>
    <row r="9" ht="12.75">
      <c r="A9" s="5"/>
    </row>
    <row r="10" spans="2:8" ht="12.75">
      <c r="B10" s="14" t="s">
        <v>22</v>
      </c>
      <c r="C10" s="6" t="s">
        <v>246</v>
      </c>
      <c r="D10" s="28">
        <v>25809456.92</v>
      </c>
      <c r="E10" s="28"/>
      <c r="F10" s="28">
        <v>19638930.41</v>
      </c>
      <c r="G10" s="23"/>
      <c r="H10" s="23">
        <v>6170526.510000002</v>
      </c>
    </row>
    <row r="11" spans="1:8" ht="12.75">
      <c r="A11" s="5"/>
      <c r="B11" s="14"/>
      <c r="C11" s="3"/>
      <c r="D11" s="28"/>
      <c r="E11" s="28"/>
      <c r="F11" s="28"/>
      <c r="G11" s="24"/>
      <c r="H11" s="24"/>
    </row>
    <row r="12" spans="1:9" ht="12.75">
      <c r="A12" s="34" t="s">
        <v>0</v>
      </c>
      <c r="B12" s="14" t="s">
        <v>29</v>
      </c>
      <c r="C12" s="6" t="s">
        <v>246</v>
      </c>
      <c r="D12" s="28">
        <v>22487438.72</v>
      </c>
      <c r="E12" s="28"/>
      <c r="F12" s="28">
        <v>16456586.82</v>
      </c>
      <c r="G12" s="25"/>
      <c r="H12" s="25">
        <v>6030851.8999999985</v>
      </c>
      <c r="I12" s="7"/>
    </row>
    <row r="13" spans="1:10" s="9" customFormat="1" ht="12.75">
      <c r="A13" s="35" t="s">
        <v>0</v>
      </c>
      <c r="B13" s="14"/>
      <c r="C13" s="8"/>
      <c r="D13" s="26"/>
      <c r="E13" s="8"/>
      <c r="F13" s="26"/>
      <c r="G13" s="26"/>
      <c r="H13" s="26"/>
      <c r="I13" s="10"/>
      <c r="J13" s="10"/>
    </row>
    <row r="14" spans="1:8" ht="13.5" thickBot="1">
      <c r="A14" s="20" t="s">
        <v>0</v>
      </c>
      <c r="B14" s="36" t="s">
        <v>28</v>
      </c>
      <c r="C14" s="3"/>
      <c r="D14" s="57">
        <v>3322018.200000003</v>
      </c>
      <c r="E14" s="28"/>
      <c r="F14" s="57">
        <v>3182343.59</v>
      </c>
      <c r="G14" s="27"/>
      <c r="H14" s="27">
        <v>139674.61000000313</v>
      </c>
    </row>
    <row r="15" ht="13.5" thickTop="1">
      <c r="A15" s="5"/>
    </row>
    <row r="16" spans="1:10" s="17" customFormat="1" ht="12.75">
      <c r="A16" s="37" t="s">
        <v>23</v>
      </c>
      <c r="B16" s="14"/>
      <c r="C16" s="15"/>
      <c r="D16" s="28"/>
      <c r="E16" s="16"/>
      <c r="F16" s="28"/>
      <c r="G16" s="28"/>
      <c r="H16" s="28"/>
      <c r="I16" s="18"/>
      <c r="J16" s="18"/>
    </row>
    <row r="17" spans="1:10" s="17" customFormat="1" ht="12.75">
      <c r="A17" s="14"/>
      <c r="B17" s="14"/>
      <c r="C17" s="15"/>
      <c r="D17" s="28"/>
      <c r="E17" s="16"/>
      <c r="F17" s="28"/>
      <c r="G17" s="28"/>
      <c r="H17" s="28"/>
      <c r="I17" s="18"/>
      <c r="J17" s="18"/>
    </row>
    <row r="18" spans="1:10" s="17" customFormat="1" ht="12.75">
      <c r="A18" s="14"/>
      <c r="B18" s="14" t="s">
        <v>31</v>
      </c>
      <c r="C18" s="15" t="s">
        <v>138</v>
      </c>
      <c r="D18" s="28">
        <v>841419.2899999999</v>
      </c>
      <c r="E18" s="28"/>
      <c r="F18" s="28">
        <v>816152.84</v>
      </c>
      <c r="G18" s="28"/>
      <c r="H18" s="28">
        <v>25266.449999999953</v>
      </c>
      <c r="I18" s="18"/>
      <c r="J18" s="18"/>
    </row>
    <row r="19" spans="1:11" s="17" customFormat="1" ht="12.75">
      <c r="A19" s="14"/>
      <c r="B19" s="14" t="s">
        <v>32</v>
      </c>
      <c r="C19" s="15" t="s">
        <v>138</v>
      </c>
      <c r="D19" s="28">
        <v>377741.26</v>
      </c>
      <c r="E19" s="28"/>
      <c r="F19" s="28">
        <v>342693.49</v>
      </c>
      <c r="G19" s="28"/>
      <c r="H19" s="28">
        <v>35047.77000000002</v>
      </c>
      <c r="I19" s="18"/>
      <c r="J19" s="18"/>
      <c r="K19" s="255"/>
    </row>
    <row r="20" spans="1:10" s="17" customFormat="1" ht="12.75">
      <c r="A20" s="14"/>
      <c r="B20" s="14" t="s">
        <v>36</v>
      </c>
      <c r="C20" s="15" t="s">
        <v>138</v>
      </c>
      <c r="D20" s="28">
        <v>107748.42</v>
      </c>
      <c r="E20" s="28"/>
      <c r="F20" s="28">
        <v>118337.22</v>
      </c>
      <c r="G20" s="29"/>
      <c r="H20" s="29">
        <v>-10588.800000000003</v>
      </c>
      <c r="I20" s="18"/>
      <c r="J20" s="18"/>
    </row>
    <row r="21" spans="1:10" s="17" customFormat="1" ht="12.75">
      <c r="A21" s="14"/>
      <c r="B21" s="14" t="s">
        <v>266</v>
      </c>
      <c r="C21" s="15" t="s">
        <v>138</v>
      </c>
      <c r="D21" s="28">
        <v>44235.88</v>
      </c>
      <c r="E21" s="28"/>
      <c r="F21" s="28">
        <v>37831.17</v>
      </c>
      <c r="G21" s="29"/>
      <c r="H21" s="29"/>
      <c r="I21" s="18"/>
      <c r="J21" s="18"/>
    </row>
    <row r="22" spans="1:10" s="12" customFormat="1" ht="12.75">
      <c r="A22" s="11" t="s">
        <v>0</v>
      </c>
      <c r="B22" s="14" t="s">
        <v>35</v>
      </c>
      <c r="C22" s="15" t="s">
        <v>138</v>
      </c>
      <c r="D22" s="28">
        <v>450400.00999999995</v>
      </c>
      <c r="E22" s="28"/>
      <c r="F22" s="28">
        <v>459809.07</v>
      </c>
      <c r="G22" s="28"/>
      <c r="H22" s="28">
        <v>-9409.060000000056</v>
      </c>
      <c r="I22" s="13"/>
      <c r="J22" s="13"/>
    </row>
    <row r="23" spans="1:10" s="17" customFormat="1" ht="12.75">
      <c r="A23" s="14" t="s">
        <v>0</v>
      </c>
      <c r="B23" s="14" t="s">
        <v>33</v>
      </c>
      <c r="C23" s="15" t="s">
        <v>138</v>
      </c>
      <c r="D23" s="28">
        <v>125662.06</v>
      </c>
      <c r="E23" s="28"/>
      <c r="F23" s="28">
        <v>124865.72</v>
      </c>
      <c r="G23" s="28"/>
      <c r="H23" s="28">
        <v>796.3399999999965</v>
      </c>
      <c r="I23" s="18"/>
      <c r="J23" s="18"/>
    </row>
    <row r="24" spans="1:11" s="17" customFormat="1" ht="12.75">
      <c r="A24" s="14" t="s">
        <v>0</v>
      </c>
      <c r="B24" s="14" t="s">
        <v>34</v>
      </c>
      <c r="C24" s="15" t="s">
        <v>138</v>
      </c>
      <c r="D24" s="28">
        <v>118157.9</v>
      </c>
      <c r="E24" s="28"/>
      <c r="F24" s="28">
        <v>101137.65</v>
      </c>
      <c r="G24" s="28"/>
      <c r="H24" s="28">
        <v>17020.25</v>
      </c>
      <c r="I24" s="18"/>
      <c r="J24" s="18"/>
      <c r="K24" s="255"/>
    </row>
    <row r="25" spans="1:9" ht="12.75">
      <c r="A25" s="34"/>
      <c r="B25" s="34"/>
      <c r="C25" s="49"/>
      <c r="D25" s="50"/>
      <c r="E25" s="49"/>
      <c r="F25" s="50"/>
      <c r="G25" s="25"/>
      <c r="H25" s="25">
        <v>0</v>
      </c>
      <c r="I25" s="7"/>
    </row>
    <row r="26" spans="1:8" ht="13.5" thickBot="1">
      <c r="A26" s="5" t="s">
        <v>0</v>
      </c>
      <c r="B26" s="36"/>
      <c r="C26" s="3"/>
      <c r="D26" s="58">
        <v>2065364.8199999996</v>
      </c>
      <c r="E26" s="59"/>
      <c r="F26" s="58">
        <v>2000827.16</v>
      </c>
      <c r="G26" s="27"/>
      <c r="H26" s="27">
        <v>64537.65999999968</v>
      </c>
    </row>
    <row r="27" spans="1:10" s="9" customFormat="1" ht="12.75">
      <c r="A27" s="35"/>
      <c r="B27" s="35"/>
      <c r="C27" s="19"/>
      <c r="D27" s="30"/>
      <c r="E27" s="8"/>
      <c r="F27" s="30"/>
      <c r="G27" s="30"/>
      <c r="H27" s="30"/>
      <c r="I27" s="10"/>
      <c r="J27" s="10"/>
    </row>
    <row r="29" spans="2:8" ht="12.75">
      <c r="B29" s="38" t="s">
        <v>37</v>
      </c>
      <c r="C29" s="51"/>
      <c r="D29" s="60">
        <v>1256653.3800000034</v>
      </c>
      <c r="E29" s="59"/>
      <c r="F29" s="60">
        <v>1181516.43</v>
      </c>
      <c r="G29" s="31"/>
      <c r="H29" s="31">
        <v>75136.95000000345</v>
      </c>
    </row>
    <row r="30" spans="2:8" ht="12.75">
      <c r="B30" s="37"/>
      <c r="C30" s="51"/>
      <c r="D30" s="39"/>
      <c r="E30" s="48"/>
      <c r="F30" s="39"/>
      <c r="G30" s="31"/>
      <c r="H30" s="31">
        <v>0</v>
      </c>
    </row>
    <row r="31" spans="1:8" ht="12.75">
      <c r="A31" s="37" t="s">
        <v>99</v>
      </c>
      <c r="B31" s="37"/>
      <c r="C31" s="51"/>
      <c r="D31" s="28">
        <v>0</v>
      </c>
      <c r="E31" s="28"/>
      <c r="F31" s="28">
        <v>0</v>
      </c>
      <c r="G31" s="31"/>
      <c r="H31" s="31"/>
    </row>
    <row r="32" spans="2:8" ht="12.75">
      <c r="B32" s="56" t="s">
        <v>100</v>
      </c>
      <c r="C32" s="51"/>
      <c r="D32" s="28"/>
      <c r="E32" s="28"/>
      <c r="F32" s="28"/>
      <c r="G32" s="31"/>
      <c r="H32" s="31"/>
    </row>
    <row r="33" spans="2:8" ht="12.75">
      <c r="B33" s="37"/>
      <c r="C33" s="51"/>
      <c r="D33" s="28"/>
      <c r="E33" s="28"/>
      <c r="F33" s="28"/>
      <c r="G33" s="31"/>
      <c r="H33" s="31"/>
    </row>
    <row r="34" spans="1:8" ht="12.75">
      <c r="A34" s="37" t="s">
        <v>38</v>
      </c>
      <c r="B34" s="37"/>
      <c r="C34" s="51"/>
      <c r="D34" s="28"/>
      <c r="E34" s="28"/>
      <c r="F34" s="28"/>
      <c r="G34" s="31"/>
      <c r="H34" s="31">
        <v>0</v>
      </c>
    </row>
    <row r="35" spans="2:8" ht="12.75">
      <c r="B35" s="14" t="s">
        <v>39</v>
      </c>
      <c r="C35" s="15" t="s">
        <v>138</v>
      </c>
      <c r="D35" s="28">
        <v>406962.92</v>
      </c>
      <c r="E35" s="28"/>
      <c r="F35" s="28">
        <v>346877.6</v>
      </c>
      <c r="G35" s="32"/>
      <c r="H35" s="32">
        <v>60085.32000000001</v>
      </c>
    </row>
    <row r="36" spans="2:8" ht="12.75">
      <c r="B36" s="56" t="s">
        <v>101</v>
      </c>
      <c r="C36" s="51"/>
      <c r="D36" s="28"/>
      <c r="E36" s="28"/>
      <c r="F36" s="28"/>
      <c r="G36" s="31"/>
      <c r="H36" s="31">
        <v>0</v>
      </c>
    </row>
    <row r="37" spans="2:8" ht="12.75">
      <c r="B37" s="14" t="s">
        <v>102</v>
      </c>
      <c r="C37" s="15" t="s">
        <v>138</v>
      </c>
      <c r="D37" s="55">
        <v>44184.420000000006</v>
      </c>
      <c r="E37" s="48"/>
      <c r="F37" s="55">
        <v>38123.49</v>
      </c>
      <c r="G37" s="31"/>
      <c r="H37" s="31"/>
    </row>
    <row r="38" spans="2:8" ht="12.75">
      <c r="B38" s="56"/>
      <c r="C38" s="51"/>
      <c r="D38" s="54"/>
      <c r="E38" s="48"/>
      <c r="F38" s="54"/>
      <c r="G38" s="31"/>
      <c r="H38" s="31"/>
    </row>
    <row r="39" spans="2:8" ht="12.75">
      <c r="B39" s="14" t="s">
        <v>41</v>
      </c>
      <c r="C39" s="51"/>
      <c r="D39" s="60">
        <v>805506.0400000034</v>
      </c>
      <c r="E39" s="48"/>
      <c r="F39" s="60">
        <v>796515.34</v>
      </c>
      <c r="G39" s="31"/>
      <c r="H39" s="31">
        <v>8990.700000003446</v>
      </c>
    </row>
    <row r="40" spans="2:8" ht="12.75">
      <c r="B40" s="37"/>
      <c r="C40" s="51"/>
      <c r="D40" s="54"/>
      <c r="E40" s="48"/>
      <c r="F40" s="54"/>
      <c r="G40" s="31"/>
      <c r="H40" s="31">
        <v>0</v>
      </c>
    </row>
    <row r="41" spans="1:11" ht="12.75">
      <c r="A41" s="37" t="s">
        <v>24</v>
      </c>
      <c r="B41" s="52"/>
      <c r="C41" s="51"/>
      <c r="D41" s="28">
        <v>0</v>
      </c>
      <c r="E41" s="28"/>
      <c r="F41" s="28">
        <v>0</v>
      </c>
      <c r="G41" s="31"/>
      <c r="H41" s="31">
        <v>0</v>
      </c>
      <c r="K41" s="22"/>
    </row>
    <row r="42" spans="2:8" ht="12.75">
      <c r="B42" s="37"/>
      <c r="C42" s="51"/>
      <c r="D42" s="54"/>
      <c r="E42" s="48"/>
      <c r="F42" s="54"/>
      <c r="G42" s="31"/>
      <c r="H42" s="31"/>
    </row>
    <row r="43" spans="1:11" ht="12.75">
      <c r="A43" s="52"/>
      <c r="B43" s="61" t="s">
        <v>187</v>
      </c>
      <c r="C43" s="51"/>
      <c r="D43" s="60">
        <v>805506.0400000034</v>
      </c>
      <c r="E43" s="48"/>
      <c r="F43" s="60">
        <v>796515.34</v>
      </c>
      <c r="G43" s="31"/>
      <c r="H43" s="31">
        <v>8990.700000003446</v>
      </c>
      <c r="K43" s="21"/>
    </row>
    <row r="44" spans="1:11" ht="12.75">
      <c r="A44" s="52"/>
      <c r="B44" s="61"/>
      <c r="C44" s="51"/>
      <c r="D44" s="59"/>
      <c r="E44" s="48"/>
      <c r="F44" s="59"/>
      <c r="G44" s="31"/>
      <c r="H44" s="31"/>
      <c r="K44" s="21"/>
    </row>
    <row r="45" spans="1:11" ht="12.75">
      <c r="A45" s="37" t="s">
        <v>25</v>
      </c>
      <c r="B45" s="52"/>
      <c r="C45" s="51"/>
      <c r="D45" s="28">
        <v>241651.81200000102</v>
      </c>
      <c r="E45" s="28"/>
      <c r="F45" s="28">
        <v>238954.6</v>
      </c>
      <c r="G45" s="31"/>
      <c r="H45" s="31">
        <v>2697.212000001018</v>
      </c>
      <c r="K45" s="22"/>
    </row>
    <row r="46" ht="12.75">
      <c r="H46" s="22">
        <v>0</v>
      </c>
    </row>
    <row r="47" spans="2:8" ht="13.5" thickBot="1">
      <c r="B47" s="61" t="s">
        <v>40</v>
      </c>
      <c r="C47" s="51"/>
      <c r="D47" s="57">
        <v>563854.2280000024</v>
      </c>
      <c r="E47" s="48"/>
      <c r="F47" s="57">
        <v>557560.74</v>
      </c>
      <c r="G47" s="31"/>
      <c r="H47" s="31">
        <v>6293.488000002457</v>
      </c>
    </row>
    <row r="48" spans="2:8" ht="13.5" thickTop="1">
      <c r="B48" s="37"/>
      <c r="C48" s="51"/>
      <c r="D48" s="39"/>
      <c r="E48" s="48"/>
      <c r="F48" s="39"/>
      <c r="G48" s="31"/>
      <c r="H48" s="31"/>
    </row>
    <row r="49" spans="2:8" ht="12.75">
      <c r="B49" s="37"/>
      <c r="C49" s="51"/>
      <c r="D49" s="39"/>
      <c r="E49" s="48"/>
      <c r="F49" s="39"/>
      <c r="G49" s="31"/>
      <c r="H49" s="31"/>
    </row>
    <row r="50" spans="2:8" ht="12.75">
      <c r="B50" s="37"/>
      <c r="C50" s="51"/>
      <c r="D50" s="39"/>
      <c r="E50" s="48"/>
      <c r="F50" s="39"/>
      <c r="G50" s="31"/>
      <c r="H50" s="31"/>
    </row>
    <row r="51" spans="2:8" ht="12.75">
      <c r="B51" s="37"/>
      <c r="C51" s="51"/>
      <c r="D51" s="39"/>
      <c r="E51" s="48"/>
      <c r="F51" s="39"/>
      <c r="G51" s="31"/>
      <c r="H51" s="31"/>
    </row>
    <row r="57" spans="2:5" ht="12.75">
      <c r="B57" s="20" t="s">
        <v>174</v>
      </c>
      <c r="E57" s="33" t="s">
        <v>173</v>
      </c>
    </row>
    <row r="58" spans="2:5" ht="12.75">
      <c r="B58" s="33" t="s">
        <v>189</v>
      </c>
      <c r="E58" s="33" t="s">
        <v>397</v>
      </c>
    </row>
    <row r="59" spans="2:5" ht="12.75">
      <c r="B59" s="33" t="s">
        <v>26</v>
      </c>
      <c r="E59" s="33" t="s">
        <v>61</v>
      </c>
    </row>
    <row r="60" spans="2:3" ht="12.75">
      <c r="B60" s="20"/>
      <c r="C60" s="20"/>
    </row>
    <row r="61" spans="2:3" ht="12.75">
      <c r="B61" s="20"/>
      <c r="C61" s="20"/>
    </row>
    <row r="62" spans="2:3" ht="12.75">
      <c r="B62" s="20"/>
      <c r="C62" s="20"/>
    </row>
    <row r="63" spans="2:3" ht="12.75">
      <c r="B63" s="5" t="s">
        <v>0</v>
      </c>
      <c r="C63" s="21"/>
    </row>
    <row r="64" spans="2:3" ht="12.75">
      <c r="B64" s="5" t="s">
        <v>0</v>
      </c>
      <c r="C64" s="21"/>
    </row>
    <row r="65" spans="2:3" ht="12.75">
      <c r="B65" s="5" t="s">
        <v>0</v>
      </c>
      <c r="C65" s="21"/>
    </row>
    <row r="66" spans="2:3" ht="12.75">
      <c r="B66" s="5" t="s">
        <v>0</v>
      </c>
      <c r="C66" s="21"/>
    </row>
    <row r="67" spans="1:8" ht="12.75">
      <c r="A67" s="302" t="s">
        <v>175</v>
      </c>
      <c r="B67" s="302"/>
      <c r="C67" s="302"/>
      <c r="D67" s="302"/>
      <c r="E67" s="302"/>
      <c r="F67" s="302"/>
      <c r="G67" s="1"/>
      <c r="H67" s="1"/>
    </row>
    <row r="68" spans="1:8" ht="12.75">
      <c r="A68" s="302" t="s">
        <v>139</v>
      </c>
      <c r="B68" s="302"/>
      <c r="C68" s="302"/>
      <c r="D68" s="302"/>
      <c r="E68" s="302"/>
      <c r="F68" s="302"/>
      <c r="G68" s="1"/>
      <c r="H68" s="1"/>
    </row>
    <row r="69" spans="1:8" ht="12.75">
      <c r="A69" s="303" t="s">
        <v>27</v>
      </c>
      <c r="B69" s="303"/>
      <c r="C69" s="303"/>
      <c r="D69" s="303"/>
      <c r="E69" s="303"/>
      <c r="F69" s="303"/>
      <c r="G69" s="1"/>
      <c r="H69" s="1"/>
    </row>
  </sheetData>
  <sheetProtection/>
  <mergeCells count="4">
    <mergeCell ref="A68:F68"/>
    <mergeCell ref="A69:F69"/>
    <mergeCell ref="A67:F67"/>
    <mergeCell ref="A1:F4"/>
  </mergeCells>
  <printOptions horizontalCentered="1"/>
  <pageMargins left="0.7874015748031497" right="0.7874015748031497" top="1.535433070866142" bottom="0.9055118110236221" header="0.6299212598425197" footer="0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G50" sqref="G50"/>
    </sheetView>
  </sheetViews>
  <sheetFormatPr defaultColWidth="11.421875" defaultRowHeight="12.75"/>
  <cols>
    <col min="1" max="1" width="44.28125" style="0" bestFit="1" customWidth="1"/>
    <col min="2" max="7" width="17.00390625" style="0" customWidth="1"/>
  </cols>
  <sheetData>
    <row r="1" spans="1:7" ht="66" customHeight="1">
      <c r="A1" s="305" t="s">
        <v>406</v>
      </c>
      <c r="B1" s="305"/>
      <c r="C1" s="305"/>
      <c r="D1" s="305"/>
      <c r="E1" s="305"/>
      <c r="F1" s="305"/>
      <c r="G1" s="305"/>
    </row>
    <row r="5" spans="2:7" ht="51.75" thickBot="1">
      <c r="B5" s="40" t="s">
        <v>15</v>
      </c>
      <c r="C5" s="40" t="s">
        <v>17</v>
      </c>
      <c r="D5" s="40" t="s">
        <v>50</v>
      </c>
      <c r="E5" s="40" t="s">
        <v>51</v>
      </c>
      <c r="F5" s="40" t="s">
        <v>49</v>
      </c>
      <c r="G5" s="40" t="s">
        <v>52</v>
      </c>
    </row>
    <row r="6" spans="2:7" ht="12.75">
      <c r="B6" s="41"/>
      <c r="C6" s="41"/>
      <c r="D6" s="41"/>
      <c r="E6" s="41"/>
      <c r="F6" s="41"/>
      <c r="G6" s="41"/>
    </row>
    <row r="7" spans="1:7" ht="21" customHeight="1">
      <c r="A7" s="42" t="s">
        <v>407</v>
      </c>
      <c r="B7" s="43">
        <v>3150000</v>
      </c>
      <c r="C7" s="43">
        <v>630000</v>
      </c>
      <c r="D7" s="43">
        <v>2229494.61</v>
      </c>
      <c r="E7" s="43">
        <v>639871.83</v>
      </c>
      <c r="F7" s="43">
        <v>316007.92</v>
      </c>
      <c r="G7" s="43">
        <v>6965374.359999999</v>
      </c>
    </row>
    <row r="8" spans="1:7" ht="21" customHeight="1">
      <c r="A8" t="s">
        <v>53</v>
      </c>
      <c r="B8" s="41"/>
      <c r="C8" s="41"/>
      <c r="D8" s="41">
        <v>639978.73</v>
      </c>
      <c r="E8" s="41">
        <v>-639871.83</v>
      </c>
      <c r="F8" s="41"/>
      <c r="G8" s="43">
        <v>106.90000000002328</v>
      </c>
    </row>
    <row r="9" spans="1:7" ht="21" customHeight="1">
      <c r="A9" t="s">
        <v>54</v>
      </c>
      <c r="B9" s="41"/>
      <c r="C9" s="41"/>
      <c r="D9" s="41">
        <v>-721875</v>
      </c>
      <c r="E9" s="41"/>
      <c r="F9" s="41"/>
      <c r="G9" s="43">
        <v>-721875</v>
      </c>
    </row>
    <row r="10" spans="1:7" ht="21" customHeight="1">
      <c r="A10" s="47" t="s">
        <v>409</v>
      </c>
      <c r="B10" s="41"/>
      <c r="C10" s="41">
        <v>0</v>
      </c>
      <c r="D10" s="41"/>
      <c r="E10" s="41"/>
      <c r="F10" s="41"/>
      <c r="G10" s="43">
        <v>0</v>
      </c>
    </row>
    <row r="11" spans="1:7" ht="21" customHeight="1">
      <c r="A11" t="s">
        <v>56</v>
      </c>
      <c r="B11" s="41"/>
      <c r="C11" s="41"/>
      <c r="D11" s="41"/>
      <c r="E11" s="41">
        <v>563854.2280000024</v>
      </c>
      <c r="F11" s="41"/>
      <c r="G11" s="43">
        <v>563854.2280000024</v>
      </c>
    </row>
    <row r="12" spans="1:7" ht="21" customHeight="1" thickBot="1">
      <c r="A12" s="42" t="s">
        <v>408</v>
      </c>
      <c r="B12" s="44">
        <v>3150000</v>
      </c>
      <c r="C12" s="44">
        <v>630000</v>
      </c>
      <c r="D12" s="44">
        <v>2147598.34</v>
      </c>
      <c r="E12" s="44">
        <v>563854.2280000024</v>
      </c>
      <c r="F12" s="44">
        <v>316007.92</v>
      </c>
      <c r="G12" s="44">
        <v>6807460.488000002</v>
      </c>
    </row>
    <row r="13" spans="2:7" ht="12.75">
      <c r="B13" s="41"/>
      <c r="C13" s="41"/>
      <c r="D13" s="41"/>
      <c r="E13" s="41"/>
      <c r="F13" s="41"/>
      <c r="G13" s="41"/>
    </row>
    <row r="14" spans="2:7" ht="12.75">
      <c r="B14" s="41"/>
      <c r="C14" s="41"/>
      <c r="D14" s="41"/>
      <c r="E14" s="41"/>
      <c r="F14" s="41"/>
      <c r="G14" s="41"/>
    </row>
    <row r="15" spans="2:7" ht="12.75">
      <c r="B15" s="41"/>
      <c r="C15" s="41"/>
      <c r="D15" s="41"/>
      <c r="E15" s="41"/>
      <c r="F15" s="41"/>
      <c r="G15" s="41"/>
    </row>
    <row r="16" spans="2:7" ht="12.75">
      <c r="B16" s="41"/>
      <c r="C16" s="41"/>
      <c r="D16" s="41"/>
      <c r="E16" s="41"/>
      <c r="F16" s="41"/>
      <c r="G16" s="41"/>
    </row>
    <row r="17" spans="2:7" ht="12.75">
      <c r="B17" s="53"/>
      <c r="C17" s="53"/>
      <c r="D17" s="53"/>
      <c r="E17" s="53"/>
      <c r="F17" s="53"/>
      <c r="G17" s="41"/>
    </row>
    <row r="18" spans="2:7" ht="12.75">
      <c r="B18" s="41"/>
      <c r="C18" s="41"/>
      <c r="D18" s="41"/>
      <c r="E18" s="41"/>
      <c r="F18" s="159"/>
      <c r="G18" s="41"/>
    </row>
    <row r="19" spans="5:6" ht="12.75">
      <c r="E19" s="45"/>
      <c r="F19" s="160"/>
    </row>
    <row r="22" spans="1:7" ht="12.75">
      <c r="A22" s="65" t="s">
        <v>171</v>
      </c>
      <c r="B22" s="306" t="s">
        <v>55</v>
      </c>
      <c r="C22" s="306"/>
      <c r="D22" s="306"/>
      <c r="E22" s="307" t="s">
        <v>172</v>
      </c>
      <c r="F22" s="307"/>
      <c r="G22" s="307"/>
    </row>
    <row r="23" spans="1:7" ht="12.75">
      <c r="A23" s="65" t="s">
        <v>189</v>
      </c>
      <c r="B23" s="306" t="s">
        <v>397</v>
      </c>
      <c r="C23" s="306"/>
      <c r="D23" s="306"/>
      <c r="E23" s="309" t="s">
        <v>139</v>
      </c>
      <c r="F23" s="309"/>
      <c r="G23" s="309"/>
    </row>
    <row r="24" spans="1:7" ht="12.75">
      <c r="A24" s="46" t="s">
        <v>26</v>
      </c>
      <c r="B24" s="306" t="s">
        <v>61</v>
      </c>
      <c r="C24" s="306"/>
      <c r="D24" s="306"/>
      <c r="E24" s="309" t="s">
        <v>27</v>
      </c>
      <c r="F24" s="309"/>
      <c r="G24" s="309"/>
    </row>
  </sheetData>
  <sheetProtection/>
  <mergeCells count="7">
    <mergeCell ref="A1:G1"/>
    <mergeCell ref="B22:D22"/>
    <mergeCell ref="B23:D23"/>
    <mergeCell ref="B24:D24"/>
    <mergeCell ref="E22:G22"/>
    <mergeCell ref="E23:G23"/>
    <mergeCell ref="E24:G24"/>
  </mergeCells>
  <printOptions/>
  <pageMargins left="0.7874015748031497" right="0.7874015748031497" top="1.4960629921259843" bottom="0.984251968503937" header="0.6299212598425197" footer="0"/>
  <pageSetup fitToHeight="1" fitToWidth="1" horizontalDpi="600" verticalDpi="600" orientation="landscape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0" workbookViewId="0" topLeftCell="A1">
      <selection activeCell="I24" sqref="I24"/>
    </sheetView>
  </sheetViews>
  <sheetFormatPr defaultColWidth="11.421875" defaultRowHeight="12.75"/>
  <cols>
    <col min="1" max="1" width="30.28125" style="66" customWidth="1"/>
    <col min="2" max="2" width="28.140625" style="66" customWidth="1"/>
    <col min="3" max="3" width="14.8515625" style="66" bestFit="1" customWidth="1"/>
    <col min="4" max="4" width="4.28125" style="66" customWidth="1"/>
    <col min="5" max="5" width="14.8515625" style="66" customWidth="1"/>
    <col min="6" max="16384" width="11.421875" style="66" customWidth="1"/>
  </cols>
  <sheetData>
    <row r="1" spans="1:5" ht="12">
      <c r="A1" s="310" t="s">
        <v>169</v>
      </c>
      <c r="B1" s="310"/>
      <c r="C1" s="310"/>
      <c r="D1" s="310"/>
      <c r="E1" s="310"/>
    </row>
    <row r="2" spans="1:5" ht="12">
      <c r="A2" s="310" t="s">
        <v>170</v>
      </c>
      <c r="B2" s="310"/>
      <c r="C2" s="310"/>
      <c r="D2" s="310"/>
      <c r="E2" s="310"/>
    </row>
    <row r="3" spans="1:5" ht="12">
      <c r="A3" s="310" t="s">
        <v>410</v>
      </c>
      <c r="B3" s="310"/>
      <c r="C3" s="310"/>
      <c r="D3" s="310"/>
      <c r="E3" s="310"/>
    </row>
    <row r="4" spans="1:5" ht="12">
      <c r="A4" s="311" t="s">
        <v>176</v>
      </c>
      <c r="B4" s="311"/>
      <c r="C4" s="311"/>
      <c r="D4" s="311"/>
      <c r="E4" s="311"/>
    </row>
    <row r="6" spans="1:5" s="153" customFormat="1" ht="12">
      <c r="A6" s="152"/>
      <c r="B6" s="152"/>
      <c r="C6" s="152" t="s">
        <v>402</v>
      </c>
      <c r="D6" s="152"/>
      <c r="E6" s="152" t="s">
        <v>400</v>
      </c>
    </row>
    <row r="7" spans="3:5" ht="12">
      <c r="C7" s="67"/>
      <c r="D7" s="67"/>
      <c r="E7" s="67"/>
    </row>
    <row r="8" spans="1:5" ht="12">
      <c r="A8" s="68" t="s">
        <v>141</v>
      </c>
      <c r="B8" s="68"/>
      <c r="C8" s="69">
        <v>563854.2280000024</v>
      </c>
      <c r="D8" s="69"/>
      <c r="E8" s="69">
        <v>557560.74</v>
      </c>
    </row>
    <row r="9" spans="3:5" ht="12">
      <c r="C9" s="67"/>
      <c r="D9" s="67"/>
      <c r="E9" s="67"/>
    </row>
    <row r="10" spans="1:5" ht="12">
      <c r="A10" s="66" t="s">
        <v>142</v>
      </c>
      <c r="C10" s="67"/>
      <c r="D10" s="67"/>
      <c r="E10" s="67"/>
    </row>
    <row r="11" spans="3:5" ht="12">
      <c r="C11" s="67"/>
      <c r="D11" s="67"/>
      <c r="E11" s="67"/>
    </row>
    <row r="12" spans="1:5" ht="12">
      <c r="A12" s="66" t="s">
        <v>143</v>
      </c>
      <c r="C12" s="67">
        <v>499388.5399999999</v>
      </c>
      <c r="D12" s="67"/>
      <c r="E12" s="67">
        <v>704484.22</v>
      </c>
    </row>
    <row r="13" spans="1:5" ht="12">
      <c r="A13" s="66" t="s">
        <v>17</v>
      </c>
      <c r="C13" s="70">
        <v>0</v>
      </c>
      <c r="D13" s="70"/>
      <c r="E13" s="70">
        <v>0</v>
      </c>
    </row>
    <row r="14" spans="1:5" ht="12">
      <c r="A14" s="66" t="s">
        <v>144</v>
      </c>
      <c r="C14" s="71">
        <v>0</v>
      </c>
      <c r="D14" s="70"/>
      <c r="E14" s="71">
        <v>0</v>
      </c>
    </row>
    <row r="15" spans="1:5" ht="12">
      <c r="A15" s="68"/>
      <c r="B15" s="68"/>
      <c r="C15" s="69">
        <v>1063242.7680000025</v>
      </c>
      <c r="D15" s="69"/>
      <c r="E15" s="69">
        <v>1262044.96</v>
      </c>
    </row>
    <row r="16" spans="3:5" ht="12">
      <c r="C16" s="67"/>
      <c r="D16" s="67"/>
      <c r="E16" s="67"/>
    </row>
    <row r="17" spans="1:5" ht="12">
      <c r="A17" s="66" t="s">
        <v>145</v>
      </c>
      <c r="C17" s="67"/>
      <c r="D17" s="67"/>
      <c r="E17" s="67"/>
    </row>
    <row r="18" spans="1:5" ht="12">
      <c r="A18" s="66" t="s">
        <v>146</v>
      </c>
      <c r="C18" s="67">
        <v>25431.800000000047</v>
      </c>
      <c r="D18" s="67"/>
      <c r="E18" s="67">
        <v>-481511.42</v>
      </c>
    </row>
    <row r="19" spans="1:5" ht="12">
      <c r="A19" s="66" t="s">
        <v>147</v>
      </c>
      <c r="C19" s="67">
        <v>-1001397.3999999994</v>
      </c>
      <c r="D19" s="67"/>
      <c r="E19" s="67">
        <v>-1574437.14</v>
      </c>
    </row>
    <row r="20" spans="1:5" ht="12">
      <c r="A20" s="66" t="s">
        <v>148</v>
      </c>
      <c r="C20" s="67">
        <v>-53445.01000000001</v>
      </c>
      <c r="D20" s="67"/>
      <c r="E20" s="67">
        <v>258442.45</v>
      </c>
    </row>
    <row r="21" spans="1:5" ht="12">
      <c r="A21" s="66" t="s">
        <v>149</v>
      </c>
      <c r="C21" s="67">
        <v>2375951.1799999997</v>
      </c>
      <c r="D21" s="67"/>
      <c r="E21" s="67">
        <v>1793127.28</v>
      </c>
    </row>
    <row r="22" spans="1:5" ht="12">
      <c r="A22" s="66" t="s">
        <v>150</v>
      </c>
      <c r="C22" s="67">
        <v>66719.54999999981</v>
      </c>
      <c r="D22" s="67"/>
      <c r="E22" s="67">
        <v>215989.24</v>
      </c>
    </row>
    <row r="23" spans="1:5" ht="12">
      <c r="A23" s="66" t="s">
        <v>151</v>
      </c>
      <c r="C23" s="67">
        <v>17008.790000000008</v>
      </c>
      <c r="D23" s="67"/>
      <c r="E23" s="67">
        <v>2937.06</v>
      </c>
    </row>
    <row r="24" spans="1:5" ht="12">
      <c r="A24" s="66" t="s">
        <v>364</v>
      </c>
      <c r="C24" s="67"/>
      <c r="D24" s="67"/>
      <c r="E24" s="67"/>
    </row>
    <row r="25" spans="1:5" ht="12">
      <c r="A25" s="66" t="s">
        <v>152</v>
      </c>
      <c r="C25" s="67">
        <v>-31672.409999998927</v>
      </c>
      <c r="D25" s="67"/>
      <c r="E25" s="67">
        <v>-9024.55</v>
      </c>
    </row>
    <row r="26" spans="1:5" ht="12">
      <c r="A26" s="66" t="s">
        <v>153</v>
      </c>
      <c r="C26" s="71">
        <v>0</v>
      </c>
      <c r="D26" s="67"/>
      <c r="E26" s="71">
        <v>0</v>
      </c>
    </row>
    <row r="27" spans="3:5" ht="12">
      <c r="C27" s="70"/>
      <c r="D27" s="67"/>
      <c r="E27" s="70"/>
    </row>
    <row r="28" spans="1:5" ht="12">
      <c r="A28" s="66" t="s">
        <v>154</v>
      </c>
      <c r="C28" s="69">
        <v>1398596.5000000012</v>
      </c>
      <c r="D28" s="69"/>
      <c r="E28" s="69">
        <v>205522.92000000016</v>
      </c>
    </row>
    <row r="29" spans="3:5" ht="12">
      <c r="C29" s="67"/>
      <c r="D29" s="67"/>
      <c r="E29" s="67"/>
    </row>
    <row r="30" spans="1:5" ht="12">
      <c r="A30" s="66" t="s">
        <v>155</v>
      </c>
      <c r="C30" s="67"/>
      <c r="D30" s="67"/>
      <c r="E30" s="67"/>
    </row>
    <row r="31" spans="1:5" ht="12">
      <c r="A31" s="66" t="s">
        <v>156</v>
      </c>
      <c r="C31" s="67">
        <v>0</v>
      </c>
      <c r="D31" s="67"/>
      <c r="E31" s="67">
        <v>0</v>
      </c>
    </row>
    <row r="32" spans="1:5" ht="12">
      <c r="A32" s="66" t="s">
        <v>268</v>
      </c>
      <c r="C32" s="67">
        <v>82356.59999999998</v>
      </c>
      <c r="D32" s="67"/>
      <c r="E32" s="67">
        <v>109192.38</v>
      </c>
    </row>
    <row r="33" spans="1:5" ht="12">
      <c r="A33" s="66" t="s">
        <v>157</v>
      </c>
      <c r="C33" s="67">
        <v>-346995.99</v>
      </c>
      <c r="D33" s="67"/>
      <c r="E33" s="67">
        <v>-436916.21</v>
      </c>
    </row>
    <row r="34" spans="1:5" ht="12">
      <c r="A34" s="66" t="s">
        <v>158</v>
      </c>
      <c r="C34" s="67">
        <v>-241594.58000000016</v>
      </c>
      <c r="D34" s="67"/>
      <c r="E34" s="67">
        <v>-145803.69</v>
      </c>
    </row>
    <row r="35" spans="1:5" ht="12">
      <c r="A35" s="66" t="s">
        <v>159</v>
      </c>
      <c r="C35" s="67">
        <v>181833.16000000003</v>
      </c>
      <c r="D35" s="67"/>
      <c r="E35" s="67">
        <v>-382792.71</v>
      </c>
    </row>
    <row r="36" spans="1:5" ht="12">
      <c r="A36" s="66" t="s">
        <v>160</v>
      </c>
      <c r="C36" s="71">
        <v>1273.6000000000058</v>
      </c>
      <c r="D36" s="67"/>
      <c r="E36" s="71">
        <v>-19787.75</v>
      </c>
    </row>
    <row r="37" spans="3:5" ht="12">
      <c r="C37" s="67"/>
      <c r="D37" s="67"/>
      <c r="E37" s="67"/>
    </row>
    <row r="38" spans="1:5" ht="12">
      <c r="A38" s="74" t="s">
        <v>161</v>
      </c>
      <c r="B38" s="68"/>
      <c r="C38" s="69">
        <v>-323127.2100000002</v>
      </c>
      <c r="D38" s="69"/>
      <c r="E38" s="69">
        <v>-876107.98</v>
      </c>
    </row>
    <row r="39" spans="3:5" ht="12">
      <c r="C39" s="67"/>
      <c r="D39" s="67"/>
      <c r="E39" s="67"/>
    </row>
    <row r="40" spans="1:5" ht="12">
      <c r="A40" s="66" t="s">
        <v>162</v>
      </c>
      <c r="C40" s="67"/>
      <c r="D40" s="67"/>
      <c r="E40" s="67"/>
    </row>
    <row r="41" spans="1:5" ht="12">
      <c r="A41" s="66" t="s">
        <v>163</v>
      </c>
      <c r="C41" s="67">
        <v>-203100</v>
      </c>
      <c r="D41" s="67"/>
      <c r="E41" s="67">
        <v>225000</v>
      </c>
    </row>
    <row r="42" spans="1:5" ht="12">
      <c r="A42" s="66" t="s">
        <v>48</v>
      </c>
      <c r="C42" s="67">
        <v>0</v>
      </c>
      <c r="D42" s="67"/>
      <c r="E42" s="70">
        <v>0</v>
      </c>
    </row>
    <row r="43" spans="1:5" ht="12">
      <c r="A43" s="66" t="s">
        <v>411</v>
      </c>
      <c r="C43" s="71">
        <v>82311.08999999997</v>
      </c>
      <c r="D43" s="67"/>
      <c r="E43" s="71">
        <v>301287.93</v>
      </c>
    </row>
    <row r="44" spans="3:5" ht="12">
      <c r="C44" s="67"/>
      <c r="D44" s="67"/>
      <c r="E44" s="70"/>
    </row>
    <row r="45" spans="3:5" ht="12">
      <c r="C45" s="69">
        <v>-120788.91000000003</v>
      </c>
      <c r="D45" s="67"/>
      <c r="E45" s="69">
        <v>526287.9299999999</v>
      </c>
    </row>
    <row r="46" spans="1:5" ht="12">
      <c r="A46" s="66" t="s">
        <v>164</v>
      </c>
      <c r="C46" s="67"/>
      <c r="D46" s="67"/>
      <c r="E46" s="69"/>
    </row>
    <row r="47" spans="1:5" ht="12">
      <c r="A47" s="66" t="s">
        <v>401</v>
      </c>
      <c r="C47" s="67">
        <v>106.9</v>
      </c>
      <c r="D47" s="67"/>
      <c r="E47" s="275">
        <v>-7514.52</v>
      </c>
    </row>
    <row r="48" spans="1:5" ht="12">
      <c r="A48" s="66" t="s">
        <v>165</v>
      </c>
      <c r="C48" s="71">
        <v>-721875</v>
      </c>
      <c r="D48" s="67"/>
      <c r="E48" s="71">
        <v>-656250</v>
      </c>
    </row>
    <row r="49" spans="3:5" ht="12">
      <c r="C49" s="67"/>
      <c r="D49" s="67"/>
      <c r="E49" s="70"/>
    </row>
    <row r="50" spans="1:5" ht="12">
      <c r="A50" s="66" t="s">
        <v>166</v>
      </c>
      <c r="C50" s="72">
        <v>-842557.01</v>
      </c>
      <c r="D50" s="67"/>
      <c r="E50" s="72">
        <v>-137476.59000000008</v>
      </c>
    </row>
    <row r="51" spans="3:5" ht="12">
      <c r="C51" s="67"/>
      <c r="D51" s="67"/>
      <c r="E51" s="72"/>
    </row>
    <row r="52" spans="1:5" ht="12">
      <c r="A52" s="66" t="s">
        <v>167</v>
      </c>
      <c r="C52" s="67">
        <v>1296155.048000004</v>
      </c>
      <c r="D52" s="67"/>
      <c r="E52" s="67">
        <v>453983.31</v>
      </c>
    </row>
    <row r="53" spans="1:5" ht="12">
      <c r="A53" s="66" t="s">
        <v>168</v>
      </c>
      <c r="C53" s="67">
        <v>2275520.58</v>
      </c>
      <c r="D53" s="67"/>
      <c r="E53" s="67">
        <v>1821537.27</v>
      </c>
    </row>
    <row r="54" spans="3:5" ht="12">
      <c r="C54" s="67"/>
      <c r="D54" s="67"/>
      <c r="E54" s="67"/>
    </row>
    <row r="55" spans="1:5" ht="12.75" thickBot="1">
      <c r="A55" s="75" t="s">
        <v>398</v>
      </c>
      <c r="C55" s="73">
        <v>3571675.628000004</v>
      </c>
      <c r="D55" s="67"/>
      <c r="E55" s="73">
        <v>2275520.58</v>
      </c>
    </row>
    <row r="56" spans="3:5" ht="12.75" thickTop="1">
      <c r="C56" s="67"/>
      <c r="D56" s="67"/>
      <c r="E56" s="67"/>
    </row>
    <row r="57" spans="3:5" ht="12">
      <c r="C57" s="80"/>
      <c r="D57" s="67"/>
      <c r="E57" s="67"/>
    </row>
    <row r="58" spans="3:5" ht="12">
      <c r="C58" s="80"/>
      <c r="D58" s="67"/>
      <c r="E58" s="67"/>
    </row>
    <row r="59" spans="3:5" ht="12">
      <c r="C59" s="67"/>
      <c r="D59" s="67"/>
      <c r="E59" s="67"/>
    </row>
    <row r="60" spans="3:5" ht="12">
      <c r="C60" s="67"/>
      <c r="D60" s="67"/>
      <c r="E60" s="67"/>
    </row>
    <row r="62" spans="1:5" ht="12">
      <c r="A62" s="66" t="s">
        <v>189</v>
      </c>
      <c r="C62" s="312" t="s">
        <v>397</v>
      </c>
      <c r="D62" s="312"/>
      <c r="E62" s="312"/>
    </row>
    <row r="63" spans="1:5" ht="12">
      <c r="A63" s="276" t="s">
        <v>26</v>
      </c>
      <c r="C63" s="312" t="s">
        <v>61</v>
      </c>
      <c r="D63" s="312"/>
      <c r="E63" s="312"/>
    </row>
    <row r="67" ht="12">
      <c r="B67" s="276" t="s">
        <v>139</v>
      </c>
    </row>
    <row r="68" ht="12">
      <c r="B68" s="276" t="s">
        <v>27</v>
      </c>
    </row>
  </sheetData>
  <sheetProtection/>
  <mergeCells count="6">
    <mergeCell ref="A1:E1"/>
    <mergeCell ref="A3:E3"/>
    <mergeCell ref="A4:E4"/>
    <mergeCell ref="C62:E62"/>
    <mergeCell ref="C63:E63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44.28125" style="0" bestFit="1" customWidth="1"/>
    <col min="2" max="7" width="17.00390625" style="0" customWidth="1"/>
  </cols>
  <sheetData>
    <row r="1" spans="2:7" ht="51.75" thickBot="1">
      <c r="B1" s="40" t="s">
        <v>15</v>
      </c>
      <c r="C1" s="40" t="s">
        <v>17</v>
      </c>
      <c r="D1" s="40" t="s">
        <v>50</v>
      </c>
      <c r="E1" s="40" t="s">
        <v>51</v>
      </c>
      <c r="F1" s="40" t="s">
        <v>49</v>
      </c>
      <c r="G1" s="40" t="s">
        <v>52</v>
      </c>
    </row>
    <row r="2" spans="2:7" ht="12.75">
      <c r="B2" s="41"/>
      <c r="C2" s="41"/>
      <c r="D2" s="41"/>
      <c r="E2" s="41"/>
      <c r="F2" s="41"/>
      <c r="G2" s="41"/>
    </row>
    <row r="3" spans="1:7" ht="21" customHeight="1">
      <c r="A3" s="42" t="s">
        <v>185</v>
      </c>
      <c r="B3" s="43">
        <v>3150000</v>
      </c>
      <c r="C3" s="149">
        <v>576802.09</v>
      </c>
      <c r="D3" s="43">
        <v>1389880.98</v>
      </c>
      <c r="E3" s="43">
        <v>643512.05</v>
      </c>
      <c r="F3" s="43">
        <v>316007.92</v>
      </c>
      <c r="G3" s="43">
        <f>SUM(B3:F3)</f>
        <v>6076203.04</v>
      </c>
    </row>
    <row r="4" spans="1:7" ht="21" customHeight="1">
      <c r="A4" t="s">
        <v>53</v>
      </c>
      <c r="B4" s="41"/>
      <c r="C4" s="41"/>
      <c r="D4" s="41">
        <v>919164.73</v>
      </c>
      <c r="E4" s="41">
        <v>-919164.73</v>
      </c>
      <c r="F4" s="41"/>
      <c r="G4" s="43">
        <f>SUM(B4:F4)</f>
        <v>0</v>
      </c>
    </row>
    <row r="5" spans="1:7" ht="21" customHeight="1">
      <c r="A5" t="s">
        <v>54</v>
      </c>
      <c r="B5" s="41"/>
      <c r="C5" s="41"/>
      <c r="D5" s="41">
        <v>525000</v>
      </c>
      <c r="E5" s="41"/>
      <c r="F5" s="41"/>
      <c r="G5" s="43">
        <f>SUM(B5:F5)</f>
        <v>525000</v>
      </c>
    </row>
    <row r="6" spans="1:7" ht="21" customHeight="1">
      <c r="A6" s="47" t="s">
        <v>184</v>
      </c>
      <c r="B6" s="41"/>
      <c r="C6" s="41">
        <f>+'Est Res'!D41</f>
        <v>0</v>
      </c>
      <c r="D6" s="41"/>
      <c r="E6" s="41"/>
      <c r="F6" s="41"/>
      <c r="G6" s="43">
        <f>SUM(B6:F6)</f>
        <v>0</v>
      </c>
    </row>
    <row r="7" spans="1:7" ht="21" customHeight="1">
      <c r="A7" t="s">
        <v>56</v>
      </c>
      <c r="B7" s="41"/>
      <c r="C7" s="41"/>
      <c r="D7" s="41"/>
      <c r="E7" s="41">
        <f>+'Est de sit Fin'!L45</f>
        <v>563854.2280000024</v>
      </c>
      <c r="F7" s="41"/>
      <c r="G7" s="43">
        <f>SUM(B7:F7)</f>
        <v>563854.2280000024</v>
      </c>
    </row>
    <row r="8" spans="1:7" ht="21" customHeight="1" thickBot="1">
      <c r="A8" s="42"/>
      <c r="B8" s="44">
        <f aca="true" t="shared" si="0" ref="B8:G8">SUM(B3:B7)</f>
        <v>3150000</v>
      </c>
      <c r="C8" s="150">
        <f t="shared" si="0"/>
        <v>576802.09</v>
      </c>
      <c r="D8" s="44">
        <f t="shared" si="0"/>
        <v>2834045.71</v>
      </c>
      <c r="E8" s="44">
        <f t="shared" si="0"/>
        <v>288201.5480000025</v>
      </c>
      <c r="F8" s="44">
        <f t="shared" si="0"/>
        <v>316007.92</v>
      </c>
      <c r="G8" s="44">
        <f t="shared" si="0"/>
        <v>7165057.268000003</v>
      </c>
    </row>
    <row r="9" spans="2:7" ht="12.75">
      <c r="B9" s="41"/>
      <c r="C9" s="41"/>
      <c r="D9" s="41"/>
      <c r="E9" s="41"/>
      <c r="F9" s="41"/>
      <c r="G9" s="41"/>
    </row>
    <row r="10" spans="1:7" ht="21" customHeight="1" thickBot="1">
      <c r="A10" s="42" t="s">
        <v>267</v>
      </c>
      <c r="B10" s="44">
        <v>3150000</v>
      </c>
      <c r="C10" s="150">
        <v>671792.91</v>
      </c>
      <c r="D10" s="44">
        <v>1784045.71</v>
      </c>
      <c r="E10" s="44">
        <v>502953.09</v>
      </c>
      <c r="F10" s="44">
        <v>316007.92</v>
      </c>
      <c r="G10" s="44">
        <f>SUM(B10:F10)</f>
        <v>6424799.63</v>
      </c>
    </row>
    <row r="11" spans="2:7" ht="12.75">
      <c r="B11" s="41"/>
      <c r="C11" s="41"/>
      <c r="D11" s="41"/>
      <c r="E11" s="41"/>
      <c r="F11" s="41"/>
      <c r="G11" s="43"/>
    </row>
    <row r="12" spans="2:7" ht="12.75">
      <c r="B12" s="41">
        <f aca="true" t="shared" si="1" ref="B12:G12">+B10-B8</f>
        <v>0</v>
      </c>
      <c r="C12" s="154">
        <f>+C10-C8</f>
        <v>94990.82000000007</v>
      </c>
      <c r="D12" s="41">
        <f t="shared" si="1"/>
        <v>-1050000</v>
      </c>
      <c r="E12" s="43">
        <f t="shared" si="1"/>
        <v>214751.5419999975</v>
      </c>
      <c r="F12" s="41">
        <f t="shared" si="1"/>
        <v>0</v>
      </c>
      <c r="G12" s="41">
        <f t="shared" si="1"/>
        <v>-740257.6380000031</v>
      </c>
    </row>
    <row r="13" spans="2:7" ht="12.75">
      <c r="B13" s="41"/>
      <c r="C13" s="41"/>
      <c r="D13" s="41"/>
      <c r="E13" s="41"/>
      <c r="F13" s="41"/>
      <c r="G13" s="41"/>
    </row>
    <row r="14" spans="2:7" ht="12.75">
      <c r="B14" s="41"/>
      <c r="C14" s="41"/>
      <c r="D14" s="41"/>
      <c r="E14" s="41"/>
      <c r="F14" s="41"/>
      <c r="G14" s="41"/>
    </row>
    <row r="15" spans="5:6" ht="12.75">
      <c r="E15" s="45"/>
      <c r="F15" s="45"/>
    </row>
    <row r="18" spans="1:7" ht="12.75">
      <c r="A18" s="65" t="s">
        <v>171</v>
      </c>
      <c r="B18" s="306" t="s">
        <v>55</v>
      </c>
      <c r="C18" s="306"/>
      <c r="D18" s="306"/>
      <c r="E18" s="307" t="s">
        <v>172</v>
      </c>
      <c r="F18" s="308"/>
      <c r="G18" s="308"/>
    </row>
    <row r="19" spans="1:7" ht="12.75">
      <c r="A19" s="65" t="s">
        <v>189</v>
      </c>
      <c r="B19" s="306" t="s">
        <v>60</v>
      </c>
      <c r="C19" s="306"/>
      <c r="D19" s="306"/>
      <c r="E19" s="309" t="s">
        <v>139</v>
      </c>
      <c r="F19" s="306"/>
      <c r="G19" s="306"/>
    </row>
    <row r="20" spans="1:7" ht="12.75">
      <c r="A20" s="46" t="s">
        <v>26</v>
      </c>
      <c r="B20" s="306" t="s">
        <v>61</v>
      </c>
      <c r="C20" s="306"/>
      <c r="D20" s="306"/>
      <c r="E20" s="309" t="s">
        <v>27</v>
      </c>
      <c r="F20" s="306"/>
      <c r="G20" s="306"/>
    </row>
  </sheetData>
  <sheetProtection/>
  <mergeCells count="6">
    <mergeCell ref="B18:D18"/>
    <mergeCell ref="E18:G18"/>
    <mergeCell ref="B19:D19"/>
    <mergeCell ref="E19:G19"/>
    <mergeCell ref="B20:D20"/>
    <mergeCell ref="E20:G20"/>
  </mergeCells>
  <printOptions/>
  <pageMargins left="0.7874015748031497" right="0.7874015748031497" top="1.8897637795275593" bottom="0.984251968503937" header="0.6299212598425197" footer="0"/>
  <pageSetup fitToHeight="1" fitToWidth="1" horizontalDpi="600" verticalDpi="600" orientation="landscape" scale="72" r:id="rId1"/>
  <headerFooter alignWithMargins="0">
    <oddHeader>&amp;CSARAM, S.A. DE C.V.
EMPRESA SALVADOREÑA
ESTADO DE CAMBIOS EN EL PATRIMONIO
POR LOS EJERCICIOS FINALIZADOS AL 31 DE DICIEMBRE DE 2015 Y 30 DE JUNIO DE 2016
EXPRESADO EN DOLARES DE LOS ESTADOS UNIDOS DE AMERICA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421875" style="42" customWidth="1"/>
    <col min="2" max="2" width="27.8515625" style="0" bestFit="1" customWidth="1"/>
    <col min="4" max="4" width="5.140625" style="0" customWidth="1"/>
    <col min="5" max="5" width="14.57421875" style="0" bestFit="1" customWidth="1"/>
  </cols>
  <sheetData>
    <row r="2" spans="1:9" s="83" customFormat="1" ht="15">
      <c r="A2" s="86"/>
      <c r="B2" s="85" t="s">
        <v>190</v>
      </c>
      <c r="C2" s="155" t="s">
        <v>366</v>
      </c>
      <c r="D2" s="156"/>
      <c r="E2" s="155" t="s">
        <v>365</v>
      </c>
      <c r="F2" s="84"/>
      <c r="G2" s="84"/>
      <c r="H2" s="84"/>
      <c r="I2" s="84"/>
    </row>
    <row r="3" spans="1:5" ht="14.25">
      <c r="A3" s="314" t="s">
        <v>191</v>
      </c>
      <c r="B3" s="314"/>
      <c r="C3" s="242"/>
      <c r="D3" s="242"/>
      <c r="E3" s="242"/>
    </row>
    <row r="4" spans="1:5" ht="14.25">
      <c r="A4" s="242"/>
      <c r="B4" s="242" t="s">
        <v>63</v>
      </c>
      <c r="C4" s="244">
        <f>1108199.51+62900.13</f>
        <v>1171099.64</v>
      </c>
      <c r="D4" s="245"/>
      <c r="E4" s="244">
        <v>1223107.21</v>
      </c>
    </row>
    <row r="5" spans="1:5" ht="14.25">
      <c r="A5" s="242"/>
      <c r="B5" s="242" t="s">
        <v>64</v>
      </c>
      <c r="C5" s="244">
        <v>122958.71</v>
      </c>
      <c r="D5" s="245"/>
      <c r="E5" s="244">
        <v>103055.61</v>
      </c>
    </row>
    <row r="6" spans="1:5" ht="14.25">
      <c r="A6" s="242"/>
      <c r="B6" s="242" t="s">
        <v>65</v>
      </c>
      <c r="C6" s="244">
        <v>14919.35</v>
      </c>
      <c r="D6" s="245"/>
      <c r="E6" s="244">
        <v>20720.65</v>
      </c>
    </row>
    <row r="7" spans="1:8" ht="13.5">
      <c r="A7" s="243"/>
      <c r="B7" s="243"/>
      <c r="C7" s="246">
        <f>SUM(C4:C6)</f>
        <v>1308977.7</v>
      </c>
      <c r="D7" s="243"/>
      <c r="E7" s="246">
        <f>SUM(E4:E6)</f>
        <v>1346883.47</v>
      </c>
      <c r="G7" s="89">
        <f>+C7-E7</f>
        <v>-37905.77000000002</v>
      </c>
      <c r="H7" s="117">
        <f>+G7/E7</f>
        <v>-0.02814331814466475</v>
      </c>
    </row>
    <row r="8" spans="1:5" ht="14.25">
      <c r="A8" s="242" t="s">
        <v>192</v>
      </c>
      <c r="B8" s="242"/>
      <c r="C8" s="247"/>
      <c r="D8" s="247"/>
      <c r="E8" s="247"/>
    </row>
    <row r="9" spans="1:5" ht="14.25">
      <c r="A9" s="242"/>
      <c r="B9" s="242" t="s">
        <v>316</v>
      </c>
      <c r="C9" s="244">
        <v>-7102.83</v>
      </c>
      <c r="D9" s="247"/>
      <c r="E9" s="244">
        <v>-7102.83</v>
      </c>
    </row>
    <row r="10" spans="1:5" ht="14.25">
      <c r="A10" s="242"/>
      <c r="B10" s="242" t="s">
        <v>193</v>
      </c>
      <c r="C10" s="244">
        <f>800.81+1260</f>
        <v>2060.81</v>
      </c>
      <c r="D10" s="247"/>
      <c r="E10" s="244">
        <v>57663.29</v>
      </c>
    </row>
    <row r="11" spans="1:5" ht="14.25">
      <c r="A11" s="242"/>
      <c r="B11" s="242" t="s">
        <v>66</v>
      </c>
      <c r="C11" s="244">
        <v>215566.45</v>
      </c>
      <c r="D11" s="248"/>
      <c r="E11" s="244">
        <v>0</v>
      </c>
    </row>
    <row r="12" spans="1:5" ht="14.25">
      <c r="A12" s="242"/>
      <c r="B12" s="242" t="s">
        <v>118</v>
      </c>
      <c r="C12" s="244">
        <v>0</v>
      </c>
      <c r="D12" s="248"/>
      <c r="E12" s="244">
        <v>36050.03</v>
      </c>
    </row>
    <row r="13" spans="1:5" ht="14.25">
      <c r="A13" s="242"/>
      <c r="B13" s="242" t="s">
        <v>67</v>
      </c>
      <c r="C13" s="244">
        <v>279198.3</v>
      </c>
      <c r="D13" s="248"/>
      <c r="E13" s="244">
        <v>589837.22</v>
      </c>
    </row>
    <row r="14" spans="1:5" ht="14.25">
      <c r="A14" s="242"/>
      <c r="B14" s="242" t="s">
        <v>117</v>
      </c>
      <c r="C14" s="244">
        <v>0</v>
      </c>
      <c r="D14" s="248"/>
      <c r="E14" s="244">
        <v>42.09</v>
      </c>
    </row>
    <row r="15" spans="1:5" ht="13.5">
      <c r="A15" s="247"/>
      <c r="B15" s="247"/>
      <c r="C15" s="246">
        <f>SUM(C9:C14)</f>
        <v>489722.73</v>
      </c>
      <c r="D15" s="249"/>
      <c r="E15" s="246">
        <f>SUM(E9:E14)</f>
        <v>676489.7999999999</v>
      </c>
    </row>
    <row r="16" spans="1:7" ht="14.25" thickBot="1">
      <c r="A16" s="247"/>
      <c r="B16" s="247"/>
      <c r="C16" s="250">
        <f>+C7+C15</f>
        <v>1798700.43</v>
      </c>
      <c r="D16" s="249"/>
      <c r="E16" s="250">
        <f>+E7+E15</f>
        <v>2023373.27</v>
      </c>
      <c r="G16" s="89">
        <f>+C16-E16</f>
        <v>-224672.84000000008</v>
      </c>
    </row>
    <row r="17" spans="1:5" ht="13.5" thickTop="1">
      <c r="A17" s="247"/>
      <c r="B17" s="247"/>
      <c r="C17" s="247"/>
      <c r="D17" s="247"/>
      <c r="E17" s="247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7">
      <selection activeCell="G30" sqref="G30"/>
    </sheetView>
  </sheetViews>
  <sheetFormatPr defaultColWidth="11.421875" defaultRowHeight="12.75"/>
  <cols>
    <col min="2" max="2" width="26.7109375" style="0" bestFit="1" customWidth="1"/>
    <col min="4" max="4" width="3.140625" style="0" customWidth="1"/>
    <col min="5" max="5" width="13.7109375" style="0" bestFit="1" customWidth="1"/>
    <col min="6" max="6" width="11.7109375" style="0" bestFit="1" customWidth="1"/>
    <col min="8" max="8" width="9.57421875" style="0" bestFit="1" customWidth="1"/>
    <col min="9" max="9" width="23.57421875" style="0" bestFit="1" customWidth="1"/>
  </cols>
  <sheetData>
    <row r="1" spans="1:5" ht="12.75">
      <c r="A1" s="87"/>
      <c r="B1" s="87" t="s">
        <v>190</v>
      </c>
      <c r="C1" s="157" t="s">
        <v>366</v>
      </c>
      <c r="D1" s="157"/>
      <c r="E1" s="157" t="s">
        <v>365</v>
      </c>
    </row>
    <row r="2" spans="1:5" ht="12.75">
      <c r="A2" s="313" t="s">
        <v>194</v>
      </c>
      <c r="B2" s="313"/>
      <c r="C2" s="87"/>
      <c r="D2" s="87"/>
      <c r="E2" s="87"/>
    </row>
    <row r="3" spans="1:5" ht="12.75">
      <c r="A3" s="88"/>
      <c r="B3" s="88" t="s">
        <v>63</v>
      </c>
      <c r="C3" s="90">
        <v>1622700.67</v>
      </c>
      <c r="D3" s="91"/>
      <c r="E3" s="158">
        <v>1817875.06</v>
      </c>
    </row>
    <row r="4" spans="1:5" ht="13.5" thickBot="1">
      <c r="A4" s="88"/>
      <c r="B4" s="88" t="s">
        <v>195</v>
      </c>
      <c r="C4" s="101">
        <v>9072.48</v>
      </c>
      <c r="D4" s="91"/>
      <c r="E4" s="257">
        <v>17983.87</v>
      </c>
    </row>
    <row r="5" spans="1:8" ht="13.5" thickBot="1">
      <c r="A5" s="88"/>
      <c r="B5" s="88"/>
      <c r="C5" s="95">
        <f>SUM(C3:C4)</f>
        <v>1631773.15</v>
      </c>
      <c r="D5" s="91"/>
      <c r="E5" s="95">
        <f>SUM(E3:E4)</f>
        <v>1835858.9300000002</v>
      </c>
      <c r="H5" s="42" t="s">
        <v>253</v>
      </c>
    </row>
    <row r="6" spans="1:5" ht="12.75">
      <c r="A6" s="313" t="s">
        <v>196</v>
      </c>
      <c r="B6" s="313"/>
      <c r="C6" s="313"/>
      <c r="D6" s="87"/>
      <c r="E6" s="87"/>
    </row>
    <row r="7" spans="1:10" ht="12.75">
      <c r="A7" s="88"/>
      <c r="B7" s="88" t="s">
        <v>63</v>
      </c>
      <c r="C7" s="90">
        <v>252468.68</v>
      </c>
      <c r="D7" s="91"/>
      <c r="E7" s="158">
        <v>297690.47</v>
      </c>
      <c r="H7" s="315" t="s">
        <v>194</v>
      </c>
      <c r="I7" s="315"/>
      <c r="J7" s="148">
        <f>SUM(J8:J12)</f>
        <v>1936449.19</v>
      </c>
    </row>
    <row r="8" spans="1:10" ht="12.75">
      <c r="A8" s="88"/>
      <c r="B8" s="88" t="s">
        <v>64</v>
      </c>
      <c r="C8" s="90">
        <v>1560.97</v>
      </c>
      <c r="D8" s="91"/>
      <c r="E8" s="158">
        <v>335.51</v>
      </c>
      <c r="H8" s="141">
        <v>11040101</v>
      </c>
      <c r="I8" s="141" t="s">
        <v>63</v>
      </c>
      <c r="J8" s="142">
        <v>1807387.76</v>
      </c>
    </row>
    <row r="9" spans="1:10" ht="12.75">
      <c r="A9" s="88"/>
      <c r="B9" s="88" t="s">
        <v>197</v>
      </c>
      <c r="C9" s="90">
        <v>263696.09</v>
      </c>
      <c r="D9" s="91"/>
      <c r="E9" s="158">
        <v>225090.49</v>
      </c>
      <c r="H9" s="141">
        <v>11040103</v>
      </c>
      <c r="I9" s="141" t="s">
        <v>195</v>
      </c>
      <c r="J9" s="142">
        <v>14484.01</v>
      </c>
    </row>
    <row r="10" spans="1:10" ht="13.5" thickBot="1">
      <c r="A10" s="88"/>
      <c r="B10" s="88" t="s">
        <v>277</v>
      </c>
      <c r="C10" s="90">
        <v>56288.46</v>
      </c>
      <c r="D10" s="91"/>
      <c r="E10" s="158"/>
      <c r="H10" s="141"/>
      <c r="I10" s="141"/>
      <c r="J10" s="142"/>
    </row>
    <row r="11" spans="1:10" ht="13.5" thickBot="1">
      <c r="A11" s="88"/>
      <c r="B11" s="88"/>
      <c r="C11" s="96">
        <f>SUM(C7:C10)</f>
        <v>574014.2</v>
      </c>
      <c r="D11" s="91"/>
      <c r="E11" s="96">
        <f>SUM(E7:E9)</f>
        <v>523116.47</v>
      </c>
      <c r="H11" s="141">
        <v>11040104</v>
      </c>
      <c r="I11" s="141" t="s">
        <v>116</v>
      </c>
      <c r="J11" s="142">
        <v>87607.88</v>
      </c>
    </row>
    <row r="12" spans="1:10" ht="12.75">
      <c r="A12" s="313" t="s">
        <v>198</v>
      </c>
      <c r="B12" s="313"/>
      <c r="C12" s="313"/>
      <c r="D12" s="87"/>
      <c r="E12" s="87"/>
      <c r="H12" s="141">
        <v>11040105</v>
      </c>
      <c r="I12" s="141" t="s">
        <v>201</v>
      </c>
      <c r="J12" s="142">
        <v>26969.54</v>
      </c>
    </row>
    <row r="13" spans="1:10" ht="12.75">
      <c r="A13" s="88"/>
      <c r="B13" s="88" t="s">
        <v>63</v>
      </c>
      <c r="C13" s="90">
        <v>397233.88</v>
      </c>
      <c r="D13" s="91"/>
      <c r="E13" s="158">
        <v>358681.22</v>
      </c>
      <c r="H13" s="315" t="s">
        <v>196</v>
      </c>
      <c r="I13" s="315"/>
      <c r="J13" s="143">
        <f>SUM(J14:J20)</f>
        <v>470860.23</v>
      </c>
    </row>
    <row r="14" spans="1:10" ht="12.75">
      <c r="A14" s="88"/>
      <c r="B14" s="88" t="s">
        <v>64</v>
      </c>
      <c r="C14" s="90">
        <v>47622.07</v>
      </c>
      <c r="D14" s="91"/>
      <c r="E14" s="158">
        <v>69882.39</v>
      </c>
      <c r="H14" s="141">
        <v>11040201</v>
      </c>
      <c r="I14" s="141" t="s">
        <v>63</v>
      </c>
      <c r="J14" s="142">
        <v>242613.87</v>
      </c>
    </row>
    <row r="15" spans="1:10" ht="13.5" thickBot="1">
      <c r="A15" s="88"/>
      <c r="B15" s="88" t="s">
        <v>195</v>
      </c>
      <c r="C15" s="90">
        <v>5282.85</v>
      </c>
      <c r="D15" s="91"/>
      <c r="E15" s="158">
        <v>179797.6</v>
      </c>
      <c r="H15" s="141">
        <v>11040202</v>
      </c>
      <c r="I15" s="141" t="s">
        <v>64</v>
      </c>
      <c r="J15" s="144">
        <v>11.77</v>
      </c>
    </row>
    <row r="16" spans="1:10" ht="13.5" thickBot="1">
      <c r="A16" s="88"/>
      <c r="B16" s="88"/>
      <c r="C16" s="96">
        <f>SUM(C13:C15)</f>
        <v>450138.8</v>
      </c>
      <c r="D16" s="91"/>
      <c r="E16" s="96">
        <f>SUM(E13:E15)</f>
        <v>608361.21</v>
      </c>
      <c r="H16" s="141">
        <v>1104020301</v>
      </c>
      <c r="I16" s="141" t="s">
        <v>68</v>
      </c>
      <c r="J16" s="142">
        <v>73318.08</v>
      </c>
    </row>
    <row r="17" spans="1:10" ht="12.75">
      <c r="A17" s="313" t="s">
        <v>69</v>
      </c>
      <c r="B17" s="313"/>
      <c r="C17" s="87"/>
      <c r="D17" s="87"/>
      <c r="E17" s="87"/>
      <c r="H17" s="141">
        <v>1104020306</v>
      </c>
      <c r="I17" s="141" t="s">
        <v>248</v>
      </c>
      <c r="J17" s="142">
        <v>288.90000000000003</v>
      </c>
    </row>
    <row r="18" spans="1:10" ht="12.75">
      <c r="A18" s="88"/>
      <c r="B18" s="88" t="s">
        <v>199</v>
      </c>
      <c r="C18" s="91"/>
      <c r="D18" s="91"/>
      <c r="E18" s="91"/>
      <c r="H18" s="141">
        <v>1104020308</v>
      </c>
      <c r="I18" s="141" t="s">
        <v>249</v>
      </c>
      <c r="J18" s="142">
        <v>4044.6</v>
      </c>
    </row>
    <row r="19" spans="1:10" ht="12.75">
      <c r="A19" s="88"/>
      <c r="B19" s="88" t="s">
        <v>115</v>
      </c>
      <c r="C19" s="90">
        <v>47077.28</v>
      </c>
      <c r="D19" s="91"/>
      <c r="E19" s="158">
        <v>752449.74</v>
      </c>
      <c r="H19" s="141">
        <v>1104020309</v>
      </c>
      <c r="I19" s="141" t="s">
        <v>177</v>
      </c>
      <c r="J19" s="142">
        <v>4189.05</v>
      </c>
    </row>
    <row r="20" spans="1:10" ht="12.75">
      <c r="A20" s="88"/>
      <c r="B20" s="88" t="s">
        <v>70</v>
      </c>
      <c r="C20" s="90">
        <v>187938.14</v>
      </c>
      <c r="D20" s="91"/>
      <c r="E20" s="158">
        <v>56234.75</v>
      </c>
      <c r="H20" s="141">
        <v>1104020310</v>
      </c>
      <c r="I20" s="141" t="s">
        <v>252</v>
      </c>
      <c r="J20" s="142">
        <v>146393.96</v>
      </c>
    </row>
    <row r="21" spans="1:10" ht="12.75">
      <c r="A21" s="88"/>
      <c r="B21" s="88" t="s">
        <v>203</v>
      </c>
      <c r="C21" s="90">
        <v>77102.64</v>
      </c>
      <c r="D21" s="91"/>
      <c r="E21" s="158"/>
      <c r="H21" s="315" t="s">
        <v>198</v>
      </c>
      <c r="I21" s="315"/>
      <c r="J21" s="143">
        <f>SUM(J22:J26)</f>
        <v>455643.57999999996</v>
      </c>
    </row>
    <row r="22" spans="1:10" ht="13.5" thickBot="1">
      <c r="A22" s="88"/>
      <c r="B22" s="88" t="s">
        <v>136</v>
      </c>
      <c r="C22" s="90">
        <v>65810.35</v>
      </c>
      <c r="D22" s="91"/>
      <c r="E22" s="90">
        <v>6041.17</v>
      </c>
      <c r="H22" s="141">
        <v>11040301</v>
      </c>
      <c r="I22" s="141" t="s">
        <v>63</v>
      </c>
      <c r="J22" s="142">
        <v>350357.92</v>
      </c>
    </row>
    <row r="23" spans="1:10" ht="13.5" thickBot="1">
      <c r="A23" s="88"/>
      <c r="B23" s="88"/>
      <c r="C23" s="96">
        <f>SUM(C19:C22)</f>
        <v>377928.41000000003</v>
      </c>
      <c r="D23" s="91"/>
      <c r="E23" s="96">
        <f>SUM(E19:E22)</f>
        <v>814725.66</v>
      </c>
      <c r="H23" s="141">
        <v>11040302</v>
      </c>
      <c r="I23" s="141" t="s">
        <v>64</v>
      </c>
      <c r="J23" s="142">
        <v>79756.11</v>
      </c>
    </row>
    <row r="24" spans="1:10" ht="12.75">
      <c r="A24" s="313" t="s">
        <v>200</v>
      </c>
      <c r="B24" s="313"/>
      <c r="C24" s="91"/>
      <c r="D24" s="91"/>
      <c r="E24" s="91"/>
      <c r="H24" s="141">
        <v>11040303</v>
      </c>
      <c r="I24" s="141" t="s">
        <v>195</v>
      </c>
      <c r="J24" s="142">
        <v>12998.35</v>
      </c>
    </row>
    <row r="25" spans="1:10" ht="12.75">
      <c r="A25" s="88"/>
      <c r="B25" s="88" t="s">
        <v>116</v>
      </c>
      <c r="C25" s="90">
        <v>138279.49</v>
      </c>
      <c r="D25" s="91"/>
      <c r="E25" s="158">
        <v>160724.17</v>
      </c>
      <c r="H25" s="141">
        <v>11040304</v>
      </c>
      <c r="I25" s="141" t="s">
        <v>250</v>
      </c>
      <c r="J25" s="142">
        <v>2489.12</v>
      </c>
    </row>
    <row r="26" spans="1:10" ht="12.75">
      <c r="A26" s="88"/>
      <c r="B26" s="88" t="s">
        <v>201</v>
      </c>
      <c r="C26" s="90">
        <v>33182.76</v>
      </c>
      <c r="D26" s="91"/>
      <c r="E26" s="158">
        <v>26429.58</v>
      </c>
      <c r="H26" s="141">
        <v>11040305</v>
      </c>
      <c r="I26" s="141" t="s">
        <v>114</v>
      </c>
      <c r="J26" s="142">
        <v>10042.08</v>
      </c>
    </row>
    <row r="27" spans="1:10" ht="13.5" thickBot="1">
      <c r="A27" s="88"/>
      <c r="B27" s="88" t="s">
        <v>270</v>
      </c>
      <c r="C27" s="90">
        <v>8442.08</v>
      </c>
      <c r="D27" s="91"/>
      <c r="E27" s="158">
        <v>0</v>
      </c>
      <c r="H27" s="141"/>
      <c r="I27" s="141"/>
      <c r="J27" s="142"/>
    </row>
    <row r="28" spans="1:10" ht="13.5" thickBot="1">
      <c r="A28" s="88"/>
      <c r="B28" s="88"/>
      <c r="C28" s="96">
        <f>SUM(C25:C27)</f>
        <v>179904.33</v>
      </c>
      <c r="D28" s="91"/>
      <c r="E28" s="96">
        <f>SUM(E25:E27)</f>
        <v>187153.75</v>
      </c>
      <c r="F28" s="89"/>
      <c r="H28" s="315" t="s">
        <v>69</v>
      </c>
      <c r="I28" s="315"/>
      <c r="J28" s="143">
        <f>SUM(J29:J32)</f>
        <v>976654.81</v>
      </c>
    </row>
    <row r="29" spans="1:10" ht="12.75">
      <c r="A29" s="88"/>
      <c r="B29" s="88"/>
      <c r="C29" s="91"/>
      <c r="D29" s="91"/>
      <c r="E29" s="91"/>
      <c r="H29" s="141">
        <v>110404</v>
      </c>
      <c r="I29" s="141" t="s">
        <v>199</v>
      </c>
      <c r="J29" s="142">
        <v>62393.16</v>
      </c>
    </row>
    <row r="30" spans="1:10" ht="13.5" thickBot="1">
      <c r="A30" s="87"/>
      <c r="B30" s="87" t="s">
        <v>202</v>
      </c>
      <c r="C30" s="98">
        <f>+C5+C11+C16+C23+C28</f>
        <v>3213758.8899999997</v>
      </c>
      <c r="D30" s="94"/>
      <c r="E30" s="98">
        <f>+E5+E11+E16+E23+E28</f>
        <v>3969216.0200000005</v>
      </c>
      <c r="F30" s="89">
        <f>+C30-E30</f>
        <v>-755457.1300000008</v>
      </c>
      <c r="G30" s="99">
        <f>+F30/E30</f>
        <v>-0.19032905394753513</v>
      </c>
      <c r="H30" s="141">
        <v>11040401</v>
      </c>
      <c r="I30" s="141" t="s">
        <v>115</v>
      </c>
      <c r="J30" s="142">
        <v>484319.62</v>
      </c>
    </row>
    <row r="31" spans="8:10" ht="13.5" thickTop="1">
      <c r="H31" s="141">
        <v>11040402</v>
      </c>
      <c r="I31" s="141" t="s">
        <v>70</v>
      </c>
      <c r="J31" s="142">
        <v>96935.33</v>
      </c>
    </row>
    <row r="32" spans="8:10" ht="12.75">
      <c r="H32" s="141">
        <v>11040409</v>
      </c>
      <c r="I32" s="141" t="s">
        <v>251</v>
      </c>
      <c r="J32" s="146">
        <v>333006.7</v>
      </c>
    </row>
    <row r="33" spans="8:10" ht="12.75">
      <c r="H33" s="145"/>
      <c r="I33" s="140" t="s">
        <v>202</v>
      </c>
      <c r="J33" s="147">
        <f>+J7+J13+J21+J28</f>
        <v>3839607.81</v>
      </c>
    </row>
  </sheetData>
  <sheetProtection/>
  <mergeCells count="9">
    <mergeCell ref="H28:I28"/>
    <mergeCell ref="A17:B17"/>
    <mergeCell ref="A24:B24"/>
    <mergeCell ref="A12:C12"/>
    <mergeCell ref="A2:B2"/>
    <mergeCell ref="A6:C6"/>
    <mergeCell ref="H7:I7"/>
    <mergeCell ref="H13:I13"/>
    <mergeCell ref="H21:I2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20.7109375" style="0" bestFit="1" customWidth="1"/>
    <col min="2" max="2" width="13.7109375" style="0" customWidth="1"/>
    <col min="3" max="3" width="3.28125" style="0" customWidth="1"/>
    <col min="4" max="4" width="13.7109375" style="0" bestFit="1" customWidth="1"/>
  </cols>
  <sheetData>
    <row r="1" spans="1:4" s="163" customFormat="1" ht="12.75">
      <c r="A1" s="162" t="s">
        <v>190</v>
      </c>
      <c r="B1" s="157" t="s">
        <v>366</v>
      </c>
      <c r="C1" s="157"/>
      <c r="D1" s="157" t="s">
        <v>365</v>
      </c>
    </row>
    <row r="2" spans="1:6" ht="12.75">
      <c r="A2" s="88" t="s">
        <v>71</v>
      </c>
      <c r="B2" s="90">
        <v>40405.08</v>
      </c>
      <c r="C2" s="91"/>
      <c r="D2" s="97">
        <v>0</v>
      </c>
      <c r="F2" s="89">
        <f aca="true" t="shared" si="0" ref="F2:F7">+D2-B2</f>
        <v>-40405.08</v>
      </c>
    </row>
    <row r="3" spans="1:6" ht="14.25">
      <c r="A3" s="88" t="s">
        <v>72</v>
      </c>
      <c r="B3" s="90">
        <v>91169.1</v>
      </c>
      <c r="C3" s="91"/>
      <c r="D3" s="244">
        <v>92944.1</v>
      </c>
      <c r="F3" s="89">
        <f t="shared" si="0"/>
        <v>1775</v>
      </c>
    </row>
    <row r="4" spans="1:6" ht="14.25">
      <c r="A4" s="88" t="s">
        <v>73</v>
      </c>
      <c r="B4" s="90">
        <v>102872.14</v>
      </c>
      <c r="C4" s="91"/>
      <c r="D4" s="244">
        <v>3088.49</v>
      </c>
      <c r="F4" s="89">
        <f t="shared" si="0"/>
        <v>-99783.65</v>
      </c>
    </row>
    <row r="5" spans="1:6" ht="14.25">
      <c r="A5" s="88" t="s">
        <v>204</v>
      </c>
      <c r="B5" s="90">
        <v>165668.38</v>
      </c>
      <c r="C5" s="91"/>
      <c r="D5" s="164">
        <v>176068.36</v>
      </c>
      <c r="F5" s="89">
        <f t="shared" si="0"/>
        <v>10399.979999999981</v>
      </c>
    </row>
    <row r="6" spans="1:6" ht="14.25">
      <c r="A6" s="88" t="s">
        <v>271</v>
      </c>
      <c r="B6" s="90">
        <v>3323.32</v>
      </c>
      <c r="C6" s="91"/>
      <c r="D6" s="164">
        <v>13225.37</v>
      </c>
      <c r="F6" s="89">
        <f t="shared" si="0"/>
        <v>9902.050000000001</v>
      </c>
    </row>
    <row r="7" spans="1:6" ht="15" thickBot="1">
      <c r="A7" s="88" t="s">
        <v>136</v>
      </c>
      <c r="B7" s="90">
        <f>163.54+6737.87+72992.69+3122.63</f>
        <v>83016.73000000001</v>
      </c>
      <c r="C7" s="91"/>
      <c r="D7" s="244">
        <v>0</v>
      </c>
      <c r="F7" s="89">
        <f t="shared" si="0"/>
        <v>-83016.73000000001</v>
      </c>
    </row>
    <row r="8" spans="1:4" ht="12.75">
      <c r="A8" s="88"/>
      <c r="B8" s="92"/>
      <c r="C8" s="91"/>
      <c r="D8" s="92"/>
    </row>
    <row r="9" spans="1:7" ht="12.75">
      <c r="A9" s="87" t="s">
        <v>205</v>
      </c>
      <c r="B9" s="93">
        <f>SUM(B2:B8)</f>
        <v>486454.75</v>
      </c>
      <c r="C9" s="94"/>
      <c r="D9" s="93">
        <f>SUM(D2:D8)</f>
        <v>285326.32</v>
      </c>
      <c r="F9" s="89">
        <f>SUM(F2:F8)</f>
        <v>-201128.43</v>
      </c>
      <c r="G9" s="254">
        <f>+F9/D9</f>
        <v>-0.7049066836876458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pane ySplit="1" topLeftCell="A16" activePane="bottomLeft" state="frozen"/>
      <selection pane="topLeft" activeCell="A1" sqref="A1:G15"/>
      <selection pane="bottomLeft" activeCell="A30" sqref="A30:E34"/>
    </sheetView>
  </sheetViews>
  <sheetFormatPr defaultColWidth="11.421875" defaultRowHeight="12.75"/>
  <cols>
    <col min="1" max="1" width="13.421875" style="0" bestFit="1" customWidth="1"/>
    <col min="2" max="2" width="25.140625" style="0" bestFit="1" customWidth="1"/>
    <col min="3" max="3" width="13.8515625" style="0" bestFit="1" customWidth="1"/>
    <col min="4" max="4" width="6.57421875" style="0" customWidth="1"/>
    <col min="5" max="5" width="12.8515625" style="0" bestFit="1" customWidth="1"/>
    <col min="7" max="7" width="11.7109375" style="0" bestFit="1" customWidth="1"/>
  </cols>
  <sheetData>
    <row r="1" spans="1:5" s="163" customFormat="1" ht="12.75">
      <c r="A1" s="165"/>
      <c r="B1" s="165" t="s">
        <v>190</v>
      </c>
      <c r="C1" s="165" t="s">
        <v>366</v>
      </c>
      <c r="D1" s="165"/>
      <c r="E1" s="165" t="s">
        <v>365</v>
      </c>
    </row>
    <row r="2" spans="1:5" ht="12.75">
      <c r="A2" s="316" t="s">
        <v>74</v>
      </c>
      <c r="B2" s="316"/>
      <c r="C2" s="166"/>
      <c r="D2" s="166"/>
      <c r="E2" s="166"/>
    </row>
    <row r="3" spans="1:7" ht="12.75">
      <c r="A3" s="167"/>
      <c r="B3" s="167" t="s">
        <v>206</v>
      </c>
      <c r="C3" s="168">
        <v>3613334.73</v>
      </c>
      <c r="D3" s="169"/>
      <c r="E3" s="168">
        <v>3613334.73</v>
      </c>
      <c r="G3" s="89">
        <f aca="true" t="shared" si="0" ref="G3:G10">+C3-E3</f>
        <v>0</v>
      </c>
    </row>
    <row r="4" spans="1:7" ht="12.75">
      <c r="A4" s="170"/>
      <c r="B4" s="170" t="s">
        <v>207</v>
      </c>
      <c r="C4" s="168">
        <v>2297126</v>
      </c>
      <c r="D4" s="170"/>
      <c r="E4" s="168">
        <v>2297126</v>
      </c>
      <c r="G4" s="89">
        <f t="shared" si="0"/>
        <v>0</v>
      </c>
    </row>
    <row r="5" spans="1:7" ht="12.75">
      <c r="A5" s="170"/>
      <c r="B5" s="170" t="s">
        <v>272</v>
      </c>
      <c r="C5" s="168">
        <v>2471597.03</v>
      </c>
      <c r="D5" s="170"/>
      <c r="E5" s="168">
        <v>2471597.03</v>
      </c>
      <c r="G5" s="89">
        <f t="shared" si="0"/>
        <v>0</v>
      </c>
    </row>
    <row r="6" spans="1:7" ht="12.75">
      <c r="A6" s="170"/>
      <c r="B6" s="170" t="s">
        <v>75</v>
      </c>
      <c r="C6" s="168">
        <v>682817.4</v>
      </c>
      <c r="D6" s="170"/>
      <c r="E6" s="168">
        <v>657919.37</v>
      </c>
      <c r="G6" s="89">
        <f t="shared" si="0"/>
        <v>24898.030000000028</v>
      </c>
    </row>
    <row r="7" spans="1:7" ht="12.75">
      <c r="A7" s="167"/>
      <c r="B7" s="167" t="s">
        <v>208</v>
      </c>
      <c r="C7" s="171">
        <v>3747620.37</v>
      </c>
      <c r="D7" s="169"/>
      <c r="E7" s="171">
        <v>3385261.92</v>
      </c>
      <c r="G7" s="89">
        <f t="shared" si="0"/>
        <v>362358.4500000002</v>
      </c>
    </row>
    <row r="8" spans="1:7" ht="12.75">
      <c r="A8" s="167"/>
      <c r="B8" s="167" t="s">
        <v>209</v>
      </c>
      <c r="C8" s="168">
        <v>1233586.1</v>
      </c>
      <c r="D8" s="169"/>
      <c r="E8" s="168">
        <v>1239649.01</v>
      </c>
      <c r="G8" s="89">
        <f t="shared" si="0"/>
        <v>-6062.909999999916</v>
      </c>
    </row>
    <row r="9" spans="1:7" ht="12.75">
      <c r="A9" s="167"/>
      <c r="B9" s="167" t="s">
        <v>210</v>
      </c>
      <c r="C9" s="171">
        <v>5821.91</v>
      </c>
      <c r="D9" s="169"/>
      <c r="E9" s="171">
        <v>5821.91</v>
      </c>
      <c r="G9" s="89">
        <f t="shared" si="0"/>
        <v>0</v>
      </c>
    </row>
    <row r="10" spans="1:7" ht="13.5" thickBot="1">
      <c r="A10" s="167"/>
      <c r="B10" s="167" t="s">
        <v>76</v>
      </c>
      <c r="C10" s="171">
        <v>1300379.18</v>
      </c>
      <c r="D10" s="169"/>
      <c r="E10" s="171">
        <v>1300860.73</v>
      </c>
      <c r="G10" s="89">
        <f t="shared" si="0"/>
        <v>-481.55000000004657</v>
      </c>
    </row>
    <row r="11" spans="1:5" s="42" customFormat="1" ht="13.5" thickBot="1">
      <c r="A11" s="166"/>
      <c r="B11" s="166"/>
      <c r="C11" s="172">
        <f>SUM(C3:C10)</f>
        <v>15352282.72</v>
      </c>
      <c r="D11" s="173"/>
      <c r="E11" s="172">
        <f>SUM(E3:E10)</f>
        <v>14971570.7</v>
      </c>
    </row>
    <row r="12" spans="1:5" ht="12.75">
      <c r="A12" s="166"/>
      <c r="B12" s="166"/>
      <c r="C12" s="174"/>
      <c r="D12" s="173"/>
      <c r="E12" s="174"/>
    </row>
    <row r="13" spans="1:5" ht="12.75">
      <c r="A13" s="316" t="s">
        <v>273</v>
      </c>
      <c r="B13" s="316"/>
      <c r="C13" s="166"/>
      <c r="D13" s="166"/>
      <c r="E13" s="166"/>
    </row>
    <row r="14" spans="1:5" ht="12.75">
      <c r="A14" s="167"/>
      <c r="B14" s="167" t="s">
        <v>211</v>
      </c>
      <c r="C14" s="175">
        <v>-882288.61</v>
      </c>
      <c r="D14" s="169"/>
      <c r="E14" s="175">
        <v>-780928.57</v>
      </c>
    </row>
    <row r="15" spans="1:5" ht="12.75">
      <c r="A15" s="167"/>
      <c r="B15" s="167" t="s">
        <v>212</v>
      </c>
      <c r="C15" s="175">
        <v>-535287.55</v>
      </c>
      <c r="D15" s="169"/>
      <c r="E15" s="175">
        <v>-488505.91</v>
      </c>
    </row>
    <row r="16" spans="1:5" ht="12.75">
      <c r="A16" s="167"/>
      <c r="B16" s="167" t="s">
        <v>208</v>
      </c>
      <c r="C16" s="175">
        <v>-2534884.56</v>
      </c>
      <c r="D16" s="169"/>
      <c r="E16" s="175">
        <v>-2375925.15</v>
      </c>
    </row>
    <row r="17" spans="1:5" ht="12.75">
      <c r="A17" s="167"/>
      <c r="B17" s="167" t="s">
        <v>213</v>
      </c>
      <c r="C17" s="175">
        <v>-880999.31</v>
      </c>
      <c r="D17" s="169"/>
      <c r="E17" s="175">
        <v>-816790.91</v>
      </c>
    </row>
    <row r="18" spans="1:5" ht="12.75">
      <c r="A18" s="167"/>
      <c r="B18" s="167" t="s">
        <v>186</v>
      </c>
      <c r="C18" s="175">
        <v>-2697.64</v>
      </c>
      <c r="D18" s="169"/>
      <c r="E18" s="175">
        <v>-2697.64</v>
      </c>
    </row>
    <row r="19" spans="1:5" ht="13.5" thickBot="1">
      <c r="A19" s="167"/>
      <c r="B19" s="167" t="s">
        <v>183</v>
      </c>
      <c r="C19" s="175">
        <v>-851288.13</v>
      </c>
      <c r="D19" s="169"/>
      <c r="E19" s="175">
        <v>-734688.49</v>
      </c>
    </row>
    <row r="20" spans="1:5" ht="13.5" thickBot="1">
      <c r="A20" s="138"/>
      <c r="B20" s="138"/>
      <c r="C20" s="176">
        <f>SUM(C14:C19)</f>
        <v>-5687445.8</v>
      </c>
      <c r="D20" s="177"/>
      <c r="E20" s="176">
        <f>SUM(E14:E19)</f>
        <v>-5199536.67</v>
      </c>
    </row>
    <row r="21" spans="1:5" ht="13.5" thickBot="1">
      <c r="A21" s="178" t="s">
        <v>52</v>
      </c>
      <c r="B21" s="178"/>
      <c r="C21" s="179">
        <f>+C11+C20</f>
        <v>9664836.920000002</v>
      </c>
      <c r="D21" s="178"/>
      <c r="E21" s="179">
        <f>+E11+E20</f>
        <v>9772034.03</v>
      </c>
    </row>
    <row r="22" spans="1:7" ht="12.75">
      <c r="A22" s="178"/>
      <c r="B22" s="178"/>
      <c r="C22" s="180"/>
      <c r="D22" s="178"/>
      <c r="E22" s="181"/>
      <c r="G22" s="89"/>
    </row>
    <row r="23" spans="1:7" ht="12.75">
      <c r="A23" s="316" t="s">
        <v>6</v>
      </c>
      <c r="B23" s="316"/>
      <c r="C23" s="182"/>
      <c r="D23" s="166"/>
      <c r="E23" s="166"/>
      <c r="G23" s="89">
        <f>+C23-E23</f>
        <v>0</v>
      </c>
    </row>
    <row r="24" spans="1:5" ht="12.75">
      <c r="A24" s="166"/>
      <c r="B24" s="167" t="s">
        <v>78</v>
      </c>
      <c r="C24" s="183">
        <v>96901.12</v>
      </c>
      <c r="D24" s="166"/>
      <c r="E24" s="183">
        <v>85882.26</v>
      </c>
    </row>
    <row r="25" spans="1:7" ht="13.5" thickBot="1">
      <c r="A25" s="136"/>
      <c r="B25" s="170" t="s">
        <v>274</v>
      </c>
      <c r="C25" s="183">
        <v>-82348.26</v>
      </c>
      <c r="D25" s="166"/>
      <c r="E25" s="183">
        <v>-80382.09</v>
      </c>
      <c r="G25" s="89"/>
    </row>
    <row r="26" spans="1:5" ht="13.5" thickBot="1">
      <c r="A26" s="178" t="s">
        <v>52</v>
      </c>
      <c r="B26" s="178"/>
      <c r="C26" s="184">
        <f>SUM(C24:C25)</f>
        <v>14552.86</v>
      </c>
      <c r="D26" s="178"/>
      <c r="E26" s="185">
        <f>SUM(E24:E25)</f>
        <v>5500.169999999998</v>
      </c>
    </row>
    <row r="27" spans="1:5" ht="13.5" thickBot="1">
      <c r="A27" s="136"/>
      <c r="B27" s="136"/>
      <c r="C27" s="136"/>
      <c r="D27" s="136"/>
      <c r="E27" s="136"/>
    </row>
    <row r="28" spans="1:5" ht="13.5" thickBot="1">
      <c r="A28" s="178" t="s">
        <v>275</v>
      </c>
      <c r="B28" s="136"/>
      <c r="C28" s="187">
        <f>+C21+C26</f>
        <v>9679389.780000001</v>
      </c>
      <c r="D28" s="136"/>
      <c r="E28" s="187">
        <f>+E21+E26</f>
        <v>9777534.2</v>
      </c>
    </row>
    <row r="29" ht="13.5" thickTop="1"/>
    <row r="30" spans="1:5" s="163" customFormat="1" ht="12.75">
      <c r="A30" s="165"/>
      <c r="B30" s="165" t="s">
        <v>190</v>
      </c>
      <c r="C30" s="165" t="s">
        <v>366</v>
      </c>
      <c r="D30" s="165"/>
      <c r="E30" s="165" t="s">
        <v>365</v>
      </c>
    </row>
    <row r="31" spans="1:5" ht="12.75">
      <c r="A31" s="316" t="s">
        <v>77</v>
      </c>
      <c r="B31" s="316"/>
      <c r="C31" s="182"/>
      <c r="D31" s="166"/>
      <c r="E31" s="166"/>
    </row>
    <row r="32" spans="1:8" ht="12.75">
      <c r="A32" s="166"/>
      <c r="B32" s="167" t="s">
        <v>77</v>
      </c>
      <c r="C32" s="183">
        <v>107806.77</v>
      </c>
      <c r="D32" s="166"/>
      <c r="E32" s="183">
        <v>188363.66</v>
      </c>
      <c r="G32" s="89">
        <f>+C32-E32</f>
        <v>-80556.89</v>
      </c>
      <c r="H32" s="99">
        <f>+G32/E32</f>
        <v>-0.42766683340087996</v>
      </c>
    </row>
    <row r="33" spans="1:7" ht="13.5" thickBot="1">
      <c r="A33" s="136"/>
      <c r="B33" s="170" t="s">
        <v>214</v>
      </c>
      <c r="C33" s="183">
        <v>-38788.340000000004</v>
      </c>
      <c r="D33" s="166"/>
      <c r="E33" s="183">
        <v>-29511.18</v>
      </c>
      <c r="G33" s="89">
        <f>+C33-E33</f>
        <v>-9277.160000000003</v>
      </c>
    </row>
    <row r="34" spans="1:5" ht="13.5" thickBot="1">
      <c r="A34" s="178" t="s">
        <v>52</v>
      </c>
      <c r="B34" s="178"/>
      <c r="C34" s="184">
        <f>SUM(C32:C33)</f>
        <v>69018.43</v>
      </c>
      <c r="D34" s="178"/>
      <c r="E34" s="185">
        <f>SUM(E32:E33)</f>
        <v>158852.48</v>
      </c>
    </row>
    <row r="35" spans="1:5" ht="12.75">
      <c r="A35" s="178"/>
      <c r="B35" s="178"/>
      <c r="C35" s="186"/>
      <c r="D35" s="178"/>
      <c r="E35" s="136"/>
    </row>
    <row r="37" ht="12.75">
      <c r="C37" s="79"/>
    </row>
  </sheetData>
  <sheetProtection/>
  <mergeCells count="4">
    <mergeCell ref="A2:B2"/>
    <mergeCell ref="A13:B13"/>
    <mergeCell ref="A31:B31"/>
    <mergeCell ref="A23:B2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</dc:creator>
  <cp:keywords/>
  <dc:description/>
  <cp:lastModifiedBy>Daisy de Sandoval</cp:lastModifiedBy>
  <cp:lastPrinted>2021-07-28T19:44:53Z</cp:lastPrinted>
  <dcterms:created xsi:type="dcterms:W3CDTF">2012-03-20T20:53:37Z</dcterms:created>
  <dcterms:modified xsi:type="dcterms:W3CDTF">2022-08-20T17:24:05Z</dcterms:modified>
  <cp:category/>
  <cp:version/>
  <cp:contentType/>
  <cp:contentStatus/>
</cp:coreProperties>
</file>