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I8DFIKZJ\"/>
    </mc:Choice>
  </mc:AlternateContent>
  <xr:revisionPtr revIDLastSave="0" documentId="13_ncr:1_{48C5C3F1-AA05-4147-ACE1-C2725A28BD0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DIC 2022-2021" sheetId="2" r:id="rId1"/>
    <sheet name="ESTAD.RESULT. DIC 2022-2021" sheetId="35" r:id="rId2"/>
    <sheet name="BALANCE DIC Y NOV 2022" sheetId="4" r:id="rId3"/>
    <sheet name="EST RESUL DIC Y NOV 2022" sheetId="5" r:id="rId4"/>
  </sheets>
  <externalReferences>
    <externalReference r:id="rId5"/>
  </externalReferences>
  <definedNames>
    <definedName name="A_impresión_IM">#REF!</definedName>
    <definedName name="_xlnm.Print_Area" localSheetId="0">'BALANCE DIC 2022-2021'!$B$1:$J$82</definedName>
    <definedName name="_xlnm.Print_Area" localSheetId="2">'BALANCE DIC Y NOV 2022'!$A$1:$J$62</definedName>
    <definedName name="_xlnm.Print_Area" localSheetId="3">'EST RESUL DIC Y NOV 2022'!$A$1:$H$59</definedName>
    <definedName name="_xlnm.Print_Area" localSheetId="1">'ESTAD.RESULT. DIC 2022-2021'!$B$1:$I$63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5" l="1"/>
  <c r="F53" i="4"/>
  <c r="F51" i="4"/>
  <c r="F43" i="4"/>
  <c r="F56" i="4" s="1"/>
  <c r="F29" i="4"/>
  <c r="F38" i="4" s="1"/>
  <c r="F58" i="4" s="1"/>
  <c r="F13" i="4"/>
  <c r="F9" i="4" s="1"/>
  <c r="F23" i="4" s="1"/>
  <c r="D49" i="5"/>
  <c r="D38" i="5"/>
  <c r="D36" i="5"/>
  <c r="D25" i="5"/>
  <c r="D28" i="5" s="1"/>
  <c r="D15" i="5"/>
  <c r="D30" i="5" s="1"/>
  <c r="D42" i="5" s="1"/>
  <c r="D51" i="5" s="1"/>
  <c r="D55" i="5" s="1"/>
  <c r="E40" i="35"/>
  <c r="D13" i="2" l="1"/>
  <c r="D69" i="2" l="1"/>
  <c r="B49" i="5" l="1"/>
  <c r="B38" i="5"/>
  <c r="B36" i="5"/>
  <c r="B25" i="5"/>
  <c r="B28" i="5" s="1"/>
  <c r="B15" i="5"/>
  <c r="G53" i="4"/>
  <c r="B30" i="5" l="1"/>
  <c r="B42" i="5" s="1"/>
  <c r="B51" i="5" l="1"/>
  <c r="B55" i="5" s="1"/>
  <c r="H55" i="4"/>
  <c r="J55" i="4" s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C40" i="35"/>
  <c r="J41" i="35" s="1"/>
  <c r="E37" i="35"/>
  <c r="G35" i="35"/>
  <c r="I35" i="35" s="1"/>
  <c r="G33" i="35"/>
  <c r="I33" i="35" s="1"/>
  <c r="G27" i="35"/>
  <c r="I27" i="35" s="1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J45" i="4" s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<sst xmlns="http://schemas.openxmlformats.org/spreadsheetml/2006/main" count="217" uniqueCount="99">
  <si>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</si>
  <si>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</si>
  <si>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</si>
  <si>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</si>
  <si>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</si>
  <si>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</si>
  <si>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</si>
  <si>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</si>
  <si>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</si>
  <si>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</si>
  <si>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</si>
  <si>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</si>
  <si>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</si>
  <si>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</si>
  <si>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</si>
  <si>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</si>
  <si>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</si>
  <si>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</si>
  <si>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</si>
  <si>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</si>
  <si>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</si>
  <si>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</si>
  <si>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</si>
  <si>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</si>
  <si>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</si>
  <si>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</si>
  <si>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</si>
  <si>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</si>
  <si>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</si>
  <si>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</si>
  <si>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</si>
  <si>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</si>
  <si>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</si>
  <si>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</si>
  <si>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</si>
  <si>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</si>
  <si>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</si>
  <si>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</si>
  <si>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</si>
  <si>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</si>
  <si>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</si>
  <si>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</si>
  <si>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</si>
  <si>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</si>
  <si>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</si>
  <si>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</si>
  <si>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</si>
  <si>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</si>
  <si>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</si>
  <si>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</si>
  <si>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</si>
  <si>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</si>
  <si>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</si>
  <si>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</si>
  <si>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</si>
  <si>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</si>
  <si>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</si>
  <si>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</si>
  <si>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</si>
  <si>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</si>
  <si>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</si>
  <si>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</si>
  <si>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</si>
  <si>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</si>
  <si>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</si>
  <si>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</si>
  <si>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</si>
  <si>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</si>
  <si>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</si>
  <si>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</si>
  <si>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</si>
  <si>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</si>
  <si>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</si>
  <si>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</si>
  <si>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</si>
  <si>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</si>
  <si>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</si>
  <si>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</si>
  <si>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</si>
  <si>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</si>
  <si>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</si>
  <si>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</si>
  <si>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</si>
  <si>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</si>
  <si>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</si>
  <si>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</si>
  <si>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</si>
  <si>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</si>
  <si>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</si>
  <si>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</si>
  <si>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</si>
  <si>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</si>
  <si>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</si>
  <si>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>NOVIEMBRE</t>
  </si>
  <si>
    <t>COMPARATIVOS AL 31 DE DICIEMBRE Y 30 DE NOVIEMBRE DE 2022</t>
  </si>
  <si>
    <t>DICIEMBRE</t>
  </si>
  <si>
    <t xml:space="preserve">COMPARATIVO AL 31 DE DICIEMBRE Y 30 DE NOVIEMBRE DE 2022  </t>
  </si>
  <si>
    <t xml:space="preserve">COMPARATIVO DEL 1 DE ENERO AL 31 DE DICIEMBRE DE 2022 Y 2021 </t>
  </si>
  <si>
    <t>COMPARATIVO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</si>
</sst>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1" formatCode="0.0%"/>
    <numFmt numFmtId="172" formatCode="#,##0.00000000000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1" fontId="30" fillId="0" borderId="0"/>
    <xf numFmtId="171" fontId="30" fillId="0" borderId="0"/>
    <xf numFmtId="0" fontId="35" fillId="0" borderId="0"/>
    <xf numFmtId="0" fontId="2" fillId="0" borderId="0"/>
  </cellStyleXfs>
  <cellXfs count="294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2" fontId="4" fillId="0" borderId="0" xfId="1" applyNumberFormat="1" applyFont="1"/>
    <xf numFmtId="168" fontId="4" fillId="3" borderId="0" xfId="1" applyNumberFormat="1" applyFont="1" applyFill="1" applyBorder="1" applyProtection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60" zoomScaleNormal="60" zoomScaleSheetLayoutView="70" workbookViewId="0">
      <selection activeCell="O13" sqref="O13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50" t="s">
        <v>87</v>
      </c>
      <c r="C1" s="251"/>
      <c r="D1" s="251"/>
      <c r="E1" s="251"/>
      <c r="F1" s="251"/>
      <c r="G1" s="251"/>
      <c r="H1" s="251"/>
      <c r="I1" s="251"/>
      <c r="J1" s="252"/>
    </row>
    <row r="2" spans="1:10" x14ac:dyDescent="0.25">
      <c r="B2" s="253" t="s">
        <v>86</v>
      </c>
      <c r="C2" s="254"/>
      <c r="D2" s="254"/>
      <c r="E2" s="254"/>
      <c r="F2" s="254"/>
      <c r="G2" s="254"/>
      <c r="H2" s="254"/>
      <c r="I2" s="254"/>
      <c r="J2" s="255"/>
    </row>
    <row r="3" spans="1:10" x14ac:dyDescent="0.25">
      <c r="B3" s="253" t="s">
        <v>98</v>
      </c>
      <c r="C3" s="254"/>
      <c r="D3" s="254"/>
      <c r="E3" s="254"/>
      <c r="F3" s="254"/>
      <c r="G3" s="254"/>
      <c r="H3" s="254"/>
      <c r="I3" s="254"/>
      <c r="J3" s="255"/>
    </row>
    <row r="4" spans="1:10" ht="20.25" thickBot="1" x14ac:dyDescent="0.3">
      <c r="B4" s="256" t="s">
        <v>1</v>
      </c>
      <c r="C4" s="257"/>
      <c r="D4" s="257"/>
      <c r="E4" s="257"/>
      <c r="F4" s="257"/>
      <c r="G4" s="257"/>
      <c r="H4" s="257"/>
      <c r="I4" s="257"/>
      <c r="J4" s="258"/>
    </row>
    <row r="5" spans="1:10" ht="20.25" hidden="1" thickTop="1" x14ac:dyDescent="0.25">
      <c r="B5" s="259"/>
      <c r="C5" s="260"/>
      <c r="D5" s="260"/>
      <c r="E5" s="260"/>
      <c r="F5" s="260"/>
      <c r="G5" s="260"/>
      <c r="H5" s="260"/>
      <c r="I5" s="260"/>
      <c r="J5" s="261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2022</v>
      </c>
      <c r="E7" s="175"/>
      <c r="F7" s="174">
        <v>2021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574600.29999999993</v>
      </c>
      <c r="E9" s="184"/>
      <c r="F9" s="20">
        <f>F10+F12+F11+F13+F29</f>
        <v>577565.79999999993</v>
      </c>
      <c r="G9" s="184"/>
      <c r="H9" s="20">
        <f t="shared" ref="H9:H14" si="0">D9-F9</f>
        <v>-2965.5</v>
      </c>
      <c r="I9" s="184"/>
      <c r="J9" s="152">
        <f t="shared" ref="J9:J14" si="1">H9/F9*100</f>
        <v>-0.51344799155351661</v>
      </c>
    </row>
    <row r="10" spans="1:10" x14ac:dyDescent="0.25">
      <c r="A10" s="1">
        <v>111</v>
      </c>
      <c r="B10" s="141" t="s">
        <v>8</v>
      </c>
      <c r="C10" s="4"/>
      <c r="D10" s="10">
        <v>38638.300000000003</v>
      </c>
      <c r="E10" s="10"/>
      <c r="F10" s="10">
        <v>49421.1</v>
      </c>
      <c r="G10" s="10"/>
      <c r="H10" s="10">
        <f t="shared" si="0"/>
        <v>-10782.799999999996</v>
      </c>
      <c r="I10" s="10"/>
      <c r="J10" s="142">
        <f t="shared" si="1"/>
        <v>-21.818211249850762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171413</v>
      </c>
      <c r="E12" s="10"/>
      <c r="F12" s="10">
        <v>203342.3</v>
      </c>
      <c r="G12" s="10"/>
      <c r="H12" s="10">
        <f t="shared" si="0"/>
        <v>-31929.299999999988</v>
      </c>
      <c r="I12" s="10"/>
      <c r="J12" s="142">
        <f t="shared" si="1"/>
        <v>-15.70224198309943</v>
      </c>
    </row>
    <row r="13" spans="1:10" x14ac:dyDescent="0.25">
      <c r="B13" s="138" t="s">
        <v>11</v>
      </c>
      <c r="C13" s="5"/>
      <c r="D13" s="8">
        <f>D14+D23</f>
        <v>368231.3</v>
      </c>
      <c r="E13" s="9"/>
      <c r="F13" s="8">
        <f>F14+F23</f>
        <v>328083.20000000001</v>
      </c>
      <c r="G13" s="9"/>
      <c r="H13" s="8">
        <f t="shared" si="0"/>
        <v>40148.099999999977</v>
      </c>
      <c r="I13" s="9"/>
      <c r="J13" s="140">
        <f t="shared" si="1"/>
        <v>12.237170327526668</v>
      </c>
    </row>
    <row r="14" spans="1:10" s="2" customFormat="1" ht="18" customHeight="1" x14ac:dyDescent="0.25">
      <c r="A14" s="1"/>
      <c r="B14" s="141" t="s">
        <v>12</v>
      </c>
      <c r="C14" s="4"/>
      <c r="D14" s="10">
        <v>367300.2</v>
      </c>
      <c r="E14" s="10"/>
      <c r="F14" s="10">
        <v>327204.90000000002</v>
      </c>
      <c r="G14" s="10"/>
      <c r="H14" s="10">
        <f t="shared" si="0"/>
        <v>40095.299999999988</v>
      </c>
      <c r="I14" s="10"/>
      <c r="J14" s="142">
        <f t="shared" si="1"/>
        <v>12.253881283562681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931.1</v>
      </c>
      <c r="E23" s="10"/>
      <c r="F23" s="10">
        <v>878.3</v>
      </c>
      <c r="G23" s="10"/>
      <c r="H23" s="10">
        <f>D23-F23</f>
        <v>52.800000000000068</v>
      </c>
      <c r="I23" s="10"/>
      <c r="J23" s="142">
        <f>H23/F23*100</f>
        <v>6.0116133439599304</v>
      </c>
    </row>
    <row r="24" spans="1:10" s="2" customFormat="1" hidden="1" x14ac:dyDescent="0.25">
      <c r="A24" s="1">
        <v>1141049901</v>
      </c>
      <c r="B24" s="14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-3682.3</v>
      </c>
      <c r="E29" s="13"/>
      <c r="F29" s="13">
        <v>-3280.8</v>
      </c>
      <c r="G29" s="13"/>
      <c r="H29" s="13">
        <f>D29-F29</f>
        <v>-401.5</v>
      </c>
      <c r="I29" s="13"/>
      <c r="J29" s="185">
        <f>H29/F29*100</f>
        <v>12.237868812484759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25738.9</v>
      </c>
      <c r="E31" s="11"/>
      <c r="F31" s="10">
        <v>19351.900000000001</v>
      </c>
      <c r="G31" s="10"/>
      <c r="H31" s="10">
        <f>D31-F31</f>
        <v>6387</v>
      </c>
      <c r="I31" s="10"/>
      <c r="J31" s="142">
        <f>H31/F31*100</f>
        <v>33.004511184948242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3525.6</v>
      </c>
      <c r="E32" s="11"/>
      <c r="F32" s="10">
        <v>3348.6</v>
      </c>
      <c r="G32" s="10"/>
      <c r="H32" s="10">
        <f>D32-F32</f>
        <v>177</v>
      </c>
      <c r="I32" s="10"/>
      <c r="J32" s="142">
        <f>H32/F32*100</f>
        <v>5.2857910768679446</v>
      </c>
    </row>
    <row r="33" spans="1:10" s="2" customFormat="1" x14ac:dyDescent="0.25">
      <c r="A33" s="1">
        <v>13</v>
      </c>
      <c r="B33" s="141" t="s">
        <v>17</v>
      </c>
      <c r="C33" s="4"/>
      <c r="D33" s="10">
        <v>15632.8</v>
      </c>
      <c r="E33" s="10"/>
      <c r="F33" s="10">
        <v>15122.5</v>
      </c>
      <c r="G33" s="10"/>
      <c r="H33" s="10">
        <f>D33-F33</f>
        <v>510.29999999999927</v>
      </c>
      <c r="I33" s="10"/>
      <c r="J33" s="142">
        <f>H33/F33*100</f>
        <v>3.3744420565382662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619497.6</v>
      </c>
      <c r="E35" s="13"/>
      <c r="F35" s="12">
        <f>F9+F31+F32+F33</f>
        <v>615388.79999999993</v>
      </c>
      <c r="G35" s="13"/>
      <c r="H35" s="12">
        <f>H9+H31+H32+H33</f>
        <v>4108.7999999999993</v>
      </c>
      <c r="I35" s="13"/>
      <c r="J35" s="143">
        <f>H35/F35*100</f>
        <v>0.66767545980687326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219852.50000000003</v>
      </c>
      <c r="E47" s="184"/>
      <c r="F47" s="20">
        <f>SUM(F48:F52)</f>
        <v>254329</v>
      </c>
      <c r="G47" s="184"/>
      <c r="H47" s="20">
        <f t="shared" ref="H47:H56" si="2">D47-F47</f>
        <v>-34476.499999999971</v>
      </c>
      <c r="I47" s="184"/>
      <c r="J47" s="152">
        <f>H47/F47*100</f>
        <v>-13.555866613716866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45085.7</v>
      </c>
      <c r="E48" s="9"/>
      <c r="F48" s="10">
        <v>45285.599999999999</v>
      </c>
      <c r="G48" s="9"/>
      <c r="H48" s="10">
        <f>D48-F48</f>
        <v>-199.90000000000146</v>
      </c>
      <c r="I48" s="10"/>
      <c r="J48" s="142">
        <f>H48/F48*100</f>
        <v>-0.44142067235501231</v>
      </c>
    </row>
    <row r="49" spans="1:11" s="2" customFormat="1" x14ac:dyDescent="0.25">
      <c r="A49" s="1">
        <v>212</v>
      </c>
      <c r="B49" s="141" t="s">
        <v>11</v>
      </c>
      <c r="C49" s="4"/>
      <c r="D49" s="10">
        <v>174762.2</v>
      </c>
      <c r="E49" s="10"/>
      <c r="F49" s="10">
        <v>209038.9</v>
      </c>
      <c r="G49" s="10"/>
      <c r="H49" s="10">
        <f t="shared" si="2"/>
        <v>-34276.699999999983</v>
      </c>
      <c r="I49" s="10"/>
      <c r="J49" s="142">
        <f>H49/F49*100</f>
        <v>-16.397282993739434</v>
      </c>
    </row>
    <row r="50" spans="1:11" s="2" customFormat="1" x14ac:dyDescent="0.25">
      <c r="A50" s="1">
        <v>213</v>
      </c>
      <c r="B50" s="141" t="s">
        <v>25</v>
      </c>
      <c r="C50" s="4"/>
      <c r="D50" s="10">
        <v>4.5999999999999996</v>
      </c>
      <c r="E50" s="10"/>
      <c r="F50" s="10">
        <v>4.5</v>
      </c>
      <c r="G50" s="10"/>
      <c r="H50" s="10">
        <f t="shared" si="2"/>
        <v>9.9999999999999645E-2</v>
      </c>
      <c r="I50" s="10"/>
      <c r="J50" s="142">
        <f>H50/F50*100</f>
        <v>2.2222222222222143</v>
      </c>
    </row>
    <row r="51" spans="1:11" s="2" customFormat="1" hidden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42" t="e">
        <f>H51/F51*100</f>
        <v>#DIV/0!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254546</v>
      </c>
      <c r="E53" s="10"/>
      <c r="F53" s="10">
        <v>228812</v>
      </c>
      <c r="G53" s="10"/>
      <c r="H53" s="10">
        <f t="shared" si="2"/>
        <v>25734</v>
      </c>
      <c r="I53" s="10"/>
      <c r="J53" s="142">
        <f>H53/F53*100</f>
        <v>11.246787755886929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0</v>
      </c>
      <c r="E54" s="11"/>
      <c r="F54" s="10">
        <v>1025.5</v>
      </c>
      <c r="G54" s="11"/>
      <c r="H54" s="11">
        <f t="shared" si="2"/>
        <v>-1025.5</v>
      </c>
      <c r="I54" s="11"/>
      <c r="J54" s="142">
        <f>H54/F54*100</f>
        <v>-100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474398.5</v>
      </c>
      <c r="E56" s="13"/>
      <c r="F56" s="12">
        <f>SUM(F47,F53,F54)</f>
        <v>484166.5</v>
      </c>
      <c r="G56" s="13"/>
      <c r="H56" s="12">
        <f t="shared" si="2"/>
        <v>-9768</v>
      </c>
      <c r="I56" s="13"/>
      <c r="J56" s="143">
        <f>H56/F56*100</f>
        <v>-2.017487785710081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90270.8</v>
      </c>
      <c r="E61" s="184"/>
      <c r="F61" s="20">
        <f>SUM(F62:F63)</f>
        <v>81830.100000000006</v>
      </c>
      <c r="G61" s="184"/>
      <c r="H61" s="20">
        <f>D61-F61</f>
        <v>8440.6999999999971</v>
      </c>
      <c r="I61" s="184"/>
      <c r="J61" s="152">
        <f t="shared" ref="J61:J68" si="3">H61/F61*100</f>
        <v>10.314908572762342</v>
      </c>
    </row>
    <row r="62" spans="1:11" s="2" customFormat="1" x14ac:dyDescent="0.25">
      <c r="A62" s="1">
        <v>311</v>
      </c>
      <c r="B62" s="141" t="s">
        <v>32</v>
      </c>
      <c r="C62" s="4"/>
      <c r="D62" s="10">
        <v>90270.8</v>
      </c>
      <c r="E62" s="10"/>
      <c r="F62" s="10">
        <v>81830.100000000006</v>
      </c>
      <c r="G62" s="10"/>
      <c r="H62" s="10">
        <f>D62-F62</f>
        <v>8440.6999999999971</v>
      </c>
      <c r="I62" s="10"/>
      <c r="J62" s="142">
        <f t="shared" si="3"/>
        <v>10.314908572762342</v>
      </c>
    </row>
    <row r="63" spans="1:11" s="2" customFormat="1" hidden="1" x14ac:dyDescent="0.25">
      <c r="A63" s="1"/>
      <c r="B63" s="141" t="s">
        <v>33</v>
      </c>
      <c r="C63" s="4"/>
      <c r="D63" s="249">
        <v>0</v>
      </c>
      <c r="E63" s="10"/>
      <c r="F63" s="10">
        <v>0</v>
      </c>
      <c r="G63" s="10"/>
      <c r="H63" s="10">
        <f>D63-F63</f>
        <v>0</v>
      </c>
      <c r="I63" s="10"/>
      <c r="J63" s="142">
        <v>100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42">
        <f>H64/F64*100</f>
        <v>18.303125330040366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1146.0999999999999</v>
      </c>
      <c r="E65" s="10"/>
      <c r="F65" s="10">
        <v>1324.8</v>
      </c>
      <c r="G65" s="10"/>
      <c r="H65" s="10">
        <f t="shared" si="4"/>
        <v>-178.70000000000005</v>
      </c>
      <c r="I65" s="10"/>
      <c r="J65" s="142">
        <f t="shared" si="3"/>
        <v>-13.488828502415462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hidden="1" x14ac:dyDescent="0.25">
      <c r="A69" s="1"/>
      <c r="B69" s="151" t="s">
        <v>39</v>
      </c>
      <c r="C69" s="19"/>
      <c r="D69" s="20">
        <f>SUM(D70:D71)</f>
        <v>21273.7</v>
      </c>
      <c r="E69" s="13"/>
      <c r="F69" s="20">
        <f>SUM(F70:F71)</f>
        <v>20164.8</v>
      </c>
      <c r="G69" s="13"/>
      <c r="H69" s="20">
        <f>SUM(H70:H71)</f>
        <v>1108.9000000000015</v>
      </c>
      <c r="I69" s="13"/>
      <c r="J69" s="152">
        <f>SUM(J70:J71)</f>
        <v>5.4991867015789966</v>
      </c>
    </row>
    <row r="70" spans="1:11" s="2" customFormat="1" hidden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x14ac:dyDescent="0.25">
      <c r="A71" s="1"/>
      <c r="B71" s="136" t="s">
        <v>41</v>
      </c>
      <c r="C71" s="3"/>
      <c r="D71" s="21">
        <v>21273.7</v>
      </c>
      <c r="E71" s="22"/>
      <c r="F71" s="21">
        <v>20164.8</v>
      </c>
      <c r="G71" s="21"/>
      <c r="H71" s="13">
        <f>D71-F71</f>
        <v>1108.9000000000015</v>
      </c>
      <c r="I71" s="13"/>
      <c r="J71" s="152">
        <f>H71/F71*100</f>
        <v>5.4991867015789966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145099.1</v>
      </c>
      <c r="E72" s="13"/>
      <c r="F72" s="12">
        <f>F61+F64+F65+F66+F67+F68+F69</f>
        <v>131222.29999999999</v>
      </c>
      <c r="G72" s="13"/>
      <c r="H72" s="12">
        <f>D72-F72</f>
        <v>13876.800000000017</v>
      </c>
      <c r="I72" s="13"/>
      <c r="J72" s="143">
        <f>H72/F72*100</f>
        <v>10.575031835290204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619497.6</v>
      </c>
      <c r="E74" s="13"/>
      <c r="F74" s="24">
        <f>F56+F72</f>
        <v>615388.80000000005</v>
      </c>
      <c r="G74" s="13"/>
      <c r="H74" s="25">
        <f>D74-F74</f>
        <v>4108.7999999999302</v>
      </c>
      <c r="I74" s="21"/>
      <c r="J74" s="155">
        <f>H74/F74*100</f>
        <v>0.66767545980686194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4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L20" sqref="L20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9.149999999999999" customHeight="1" x14ac:dyDescent="0.2">
      <c r="B1" s="262" t="s">
        <v>87</v>
      </c>
      <c r="C1" s="263"/>
      <c r="D1" s="263"/>
      <c r="E1" s="263"/>
      <c r="F1" s="263"/>
      <c r="G1" s="263"/>
      <c r="H1" s="263"/>
      <c r="I1" s="264"/>
    </row>
    <row r="2" spans="1:9" x14ac:dyDescent="0.2">
      <c r="B2" s="265" t="s">
        <v>85</v>
      </c>
      <c r="C2" s="266"/>
      <c r="D2" s="266"/>
      <c r="E2" s="266"/>
      <c r="F2" s="266"/>
      <c r="G2" s="266"/>
      <c r="H2" s="266"/>
      <c r="I2" s="267"/>
    </row>
    <row r="3" spans="1:9" x14ac:dyDescent="0.2">
      <c r="B3" s="265" t="s">
        <v>97</v>
      </c>
      <c r="C3" s="266"/>
      <c r="D3" s="266"/>
      <c r="E3" s="266"/>
      <c r="F3" s="266"/>
      <c r="G3" s="266"/>
      <c r="H3" s="266"/>
      <c r="I3" s="267"/>
    </row>
    <row r="4" spans="1:9" ht="14.45" customHeight="1" thickBot="1" x14ac:dyDescent="0.25">
      <c r="B4" s="268" t="s">
        <v>1</v>
      </c>
      <c r="C4" s="269"/>
      <c r="D4" s="269"/>
      <c r="E4" s="269"/>
      <c r="F4" s="269"/>
      <c r="G4" s="269"/>
      <c r="H4" s="269"/>
      <c r="I4" s="270"/>
    </row>
    <row r="5" spans="1:9" ht="13.5" hidden="1" thickTop="1" x14ac:dyDescent="0.2">
      <c r="B5" s="271"/>
      <c r="C5" s="272"/>
      <c r="D5" s="272"/>
      <c r="E5" s="272"/>
      <c r="F5" s="272"/>
      <c r="G5" s="272"/>
      <c r="H5" s="272"/>
      <c r="I5" s="273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92</v>
      </c>
      <c r="D7" s="221"/>
      <c r="E7" s="167" t="s">
        <v>91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23385.9</v>
      </c>
      <c r="D9" s="161"/>
      <c r="E9" s="161">
        <v>22863.4</v>
      </c>
      <c r="F9" s="224"/>
      <c r="G9" s="225">
        <f>C9-E9</f>
        <v>522.5</v>
      </c>
      <c r="H9" s="225"/>
      <c r="I9" s="226">
        <f>G9/E9*100</f>
        <v>2.2853118958685057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12912.4</v>
      </c>
      <c r="D11" s="224"/>
      <c r="E11" s="161">
        <v>11765.4</v>
      </c>
      <c r="F11" s="224"/>
      <c r="G11" s="225">
        <f>C11-E11</f>
        <v>1147</v>
      </c>
      <c r="H11" s="225"/>
      <c r="I11" s="226">
        <f>G11/E11*100</f>
        <v>9.7489248134360071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909.7</v>
      </c>
      <c r="D13" s="224"/>
      <c r="E13" s="161">
        <v>1166.0999999999999</v>
      </c>
      <c r="F13" s="224"/>
      <c r="G13" s="225">
        <f>C13-E13</f>
        <v>-256.39999999999986</v>
      </c>
      <c r="H13" s="225"/>
      <c r="I13" s="226">
        <f>G13/E13*100</f>
        <v>-21.987822656718965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37208</v>
      </c>
      <c r="D15" s="227"/>
      <c r="E15" s="117">
        <f>SUM(E9:E13)</f>
        <v>35794.9</v>
      </c>
      <c r="F15" s="227"/>
      <c r="G15" s="118">
        <f>C15-E15</f>
        <v>1413.0999999999985</v>
      </c>
      <c r="H15" s="228"/>
      <c r="I15" s="229">
        <f>G15/E15*100</f>
        <v>3.9477690955974136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218.3</v>
      </c>
      <c r="E20" s="161">
        <v>136.80000000000001</v>
      </c>
      <c r="G20" s="225">
        <f t="shared" ref="G20:G25" si="0">C20-E20</f>
        <v>81.5</v>
      </c>
      <c r="I20" s="226">
        <f t="shared" ref="I20:I25" si="1">G20/E20*100</f>
        <v>59.576023391812861</v>
      </c>
    </row>
    <row r="21" spans="1:9" x14ac:dyDescent="0.2">
      <c r="A21" s="35">
        <v>7110020100</v>
      </c>
      <c r="B21" s="125" t="s">
        <v>49</v>
      </c>
      <c r="C21" s="161">
        <v>10021.5</v>
      </c>
      <c r="D21" s="224"/>
      <c r="E21" s="161">
        <v>9140.5</v>
      </c>
      <c r="F21" s="224"/>
      <c r="G21" s="225">
        <f t="shared" si="0"/>
        <v>881</v>
      </c>
      <c r="H21" s="225"/>
      <c r="I21" s="226">
        <f t="shared" si="1"/>
        <v>9.63842240577649</v>
      </c>
    </row>
    <row r="22" spans="1:9" x14ac:dyDescent="0.2">
      <c r="A22" s="35">
        <v>7110020200</v>
      </c>
      <c r="B22" s="125" t="s">
        <v>55</v>
      </c>
      <c r="C22" s="161">
        <v>1058.5</v>
      </c>
      <c r="D22" s="224"/>
      <c r="E22" s="161">
        <v>1001.7</v>
      </c>
      <c r="F22" s="224"/>
      <c r="G22" s="225">
        <f t="shared" si="0"/>
        <v>56.799999999999955</v>
      </c>
      <c r="H22" s="225"/>
      <c r="I22" s="226">
        <f t="shared" si="1"/>
        <v>5.670360387341514</v>
      </c>
    </row>
    <row r="23" spans="1:9" hidden="1" x14ac:dyDescent="0.2">
      <c r="B23" s="125" t="s">
        <v>26</v>
      </c>
      <c r="C23" s="161">
        <v>0</v>
      </c>
      <c r="D23" s="224"/>
      <c r="E23" s="161">
        <v>0</v>
      </c>
      <c r="F23" s="224"/>
      <c r="G23" s="225">
        <f t="shared" si="0"/>
        <v>0</v>
      </c>
      <c r="H23" s="225"/>
      <c r="I23" s="226" t="e">
        <f t="shared" si="1"/>
        <v>#DIV/0!</v>
      </c>
    </row>
    <row r="24" spans="1:9" x14ac:dyDescent="0.2">
      <c r="A24" s="35">
        <v>711007</v>
      </c>
      <c r="B24" s="125" t="s">
        <v>56</v>
      </c>
      <c r="C24" s="161">
        <v>252.8</v>
      </c>
      <c r="D24" s="224"/>
      <c r="E24" s="161">
        <v>406.2</v>
      </c>
      <c r="F24" s="224"/>
      <c r="G24" s="225">
        <f t="shared" si="0"/>
        <v>-153.39999999999998</v>
      </c>
      <c r="H24" s="225"/>
      <c r="I24" s="226">
        <f t="shared" si="1"/>
        <v>-37.764647956671588</v>
      </c>
    </row>
    <row r="25" spans="1:9" x14ac:dyDescent="0.2">
      <c r="B25" s="125"/>
      <c r="C25" s="120">
        <f>SUM(C20:C24)</f>
        <v>11551.099999999999</v>
      </c>
      <c r="D25" s="227"/>
      <c r="E25" s="120">
        <f>SUM(E20:E24)</f>
        <v>10685.2</v>
      </c>
      <c r="F25" s="227"/>
      <c r="G25" s="59">
        <f t="shared" si="0"/>
        <v>865.89999999999782</v>
      </c>
      <c r="H25" s="228"/>
      <c r="I25" s="230">
        <f t="shared" si="1"/>
        <v>8.1037322651892136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485.7</v>
      </c>
      <c r="E27" s="161">
        <v>325.10000000000002</v>
      </c>
      <c r="G27" s="225">
        <f>C27-E27</f>
        <v>160.59999999999997</v>
      </c>
      <c r="I27" s="235">
        <f>G27/E27*100</f>
        <v>49.400184558597346</v>
      </c>
    </row>
    <row r="28" spans="1:9" x14ac:dyDescent="0.2">
      <c r="B28" s="122"/>
      <c r="C28" s="117">
        <f>SUM(C25:C27)</f>
        <v>12036.8</v>
      </c>
      <c r="D28" s="227"/>
      <c r="E28" s="117">
        <f>SUM(E25:E27)</f>
        <v>11010.300000000001</v>
      </c>
      <c r="F28" s="227"/>
      <c r="G28" s="118">
        <f>C28-E28</f>
        <v>1026.4999999999982</v>
      </c>
      <c r="H28" s="228"/>
      <c r="I28" s="229">
        <f>G28/E28*100</f>
        <v>9.3230883808797049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25171.200000000001</v>
      </c>
      <c r="D30" s="231"/>
      <c r="E30" s="231">
        <f>+E15-E28</f>
        <v>24784.6</v>
      </c>
      <c r="F30" s="231"/>
      <c r="G30" s="228">
        <f>C30-E30</f>
        <v>386.60000000000218</v>
      </c>
      <c r="H30" s="228"/>
      <c r="I30" s="232">
        <f>G30/E30*100</f>
        <v>1.5598395778023539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10" ht="15" customHeight="1" x14ac:dyDescent="0.2">
      <c r="A33" s="35">
        <v>62</v>
      </c>
      <c r="B33" s="127" t="s">
        <v>88</v>
      </c>
      <c r="C33" s="161">
        <v>18357.099999999999</v>
      </c>
      <c r="D33" s="225"/>
      <c r="E33" s="161">
        <v>16539.599999999999</v>
      </c>
      <c r="F33" s="225"/>
      <c r="G33" s="225">
        <f>C33-E33</f>
        <v>1817.5</v>
      </c>
      <c r="H33" s="225"/>
      <c r="I33" s="226">
        <f>G33/E33*100</f>
        <v>10.988778446879007</v>
      </c>
    </row>
    <row r="34" spans="1:10" ht="12" hidden="1" customHeight="1" x14ac:dyDescent="0.2">
      <c r="B34" s="128"/>
      <c r="C34" s="225"/>
      <c r="D34" s="225"/>
      <c r="E34" s="225"/>
      <c r="F34" s="225"/>
      <c r="I34" s="123"/>
    </row>
    <row r="35" spans="1:10" ht="14.25" customHeight="1" x14ac:dyDescent="0.2">
      <c r="A35" s="35">
        <v>72</v>
      </c>
      <c r="B35" s="127" t="s">
        <v>89</v>
      </c>
      <c r="C35" s="234">
        <v>9552.4</v>
      </c>
      <c r="D35" s="225"/>
      <c r="E35" s="234">
        <v>8675.6</v>
      </c>
      <c r="F35" s="225"/>
      <c r="G35" s="40">
        <f>C35-E35</f>
        <v>876.79999999999927</v>
      </c>
      <c r="H35" s="225"/>
      <c r="I35" s="235">
        <f>G35/E35*100</f>
        <v>10.106505601918014</v>
      </c>
    </row>
    <row r="36" spans="1:10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10" ht="14.25" customHeight="1" x14ac:dyDescent="0.2">
      <c r="B37" s="181" t="s">
        <v>90</v>
      </c>
      <c r="C37" s="237">
        <f>SUM(C33-C35)</f>
        <v>8804.6999999999989</v>
      </c>
      <c r="D37" s="228"/>
      <c r="E37" s="237">
        <f>SUM(E33-E35)</f>
        <v>7863.9999999999982</v>
      </c>
      <c r="F37" s="228"/>
      <c r="G37" s="237">
        <f>SUM(G33-G35)</f>
        <v>940.70000000000073</v>
      </c>
      <c r="H37" s="228"/>
      <c r="I37" s="232">
        <f>G37/E37*100</f>
        <v>11.9621057985758</v>
      </c>
    </row>
    <row r="38" spans="1:10" ht="13.15" hidden="1" customHeight="1" x14ac:dyDescent="0.2">
      <c r="B38" s="128"/>
      <c r="C38" s="225"/>
      <c r="D38" s="225"/>
      <c r="E38" s="225"/>
      <c r="F38" s="225"/>
      <c r="I38" s="123"/>
    </row>
    <row r="39" spans="1:10" ht="13.15" customHeight="1" x14ac:dyDescent="0.2">
      <c r="B39" s="128"/>
      <c r="C39" s="225"/>
      <c r="D39" s="225"/>
      <c r="E39" s="225"/>
      <c r="F39" s="225"/>
      <c r="I39" s="123"/>
    </row>
    <row r="40" spans="1:10" ht="15" customHeight="1" x14ac:dyDescent="0.2">
      <c r="A40" s="35">
        <v>81</v>
      </c>
      <c r="B40" s="129" t="s">
        <v>59</v>
      </c>
      <c r="C40" s="238">
        <f>SUM(C41:C42)</f>
        <v>10773.8</v>
      </c>
      <c r="D40" s="227"/>
      <c r="E40" s="238">
        <f>SUM(E41:E42)</f>
        <v>10480.300000000001</v>
      </c>
      <c r="F40" s="227"/>
      <c r="G40" s="55">
        <f>C40-E40</f>
        <v>293.49999999999818</v>
      </c>
      <c r="H40" s="228"/>
      <c r="I40" s="239">
        <f>G40/E40*100</f>
        <v>2.8004923523181411</v>
      </c>
      <c r="J40" s="216">
        <v>10473.63385</v>
      </c>
    </row>
    <row r="41" spans="1:10" ht="15" customHeight="1" x14ac:dyDescent="0.2">
      <c r="B41" s="125" t="s">
        <v>60</v>
      </c>
      <c r="C41" s="224">
        <v>10098.9</v>
      </c>
      <c r="D41" s="224"/>
      <c r="E41" s="224">
        <v>10052.1</v>
      </c>
      <c r="F41" s="224"/>
      <c r="G41" s="225">
        <f>C41-E41</f>
        <v>46.799999999999272</v>
      </c>
      <c r="I41" s="226">
        <f>G41/E41*100</f>
        <v>0.46557435759691279</v>
      </c>
      <c r="J41" s="216">
        <f>+J40-C40</f>
        <v>-300.16614999999911</v>
      </c>
    </row>
    <row r="42" spans="1:10" ht="15" customHeight="1" x14ac:dyDescent="0.2">
      <c r="B42" s="125" t="s">
        <v>61</v>
      </c>
      <c r="C42" s="224">
        <v>674.9</v>
      </c>
      <c r="D42" s="224"/>
      <c r="E42" s="224">
        <v>428.2</v>
      </c>
      <c r="F42" s="224"/>
      <c r="G42" s="225">
        <f>C42-E42</f>
        <v>246.7</v>
      </c>
      <c r="I42" s="235">
        <f>G42/E42*100</f>
        <v>57.613264829518918</v>
      </c>
    </row>
    <row r="43" spans="1:10" ht="15" customHeight="1" x14ac:dyDescent="0.2">
      <c r="B43" s="181" t="s">
        <v>62</v>
      </c>
      <c r="C43" s="58">
        <f>(C30+C33-C35-C40)</f>
        <v>23202.100000000002</v>
      </c>
      <c r="D43" s="231"/>
      <c r="E43" s="58">
        <f>(E30+E33-E35-E40)</f>
        <v>22168.299999999996</v>
      </c>
      <c r="F43" s="231"/>
      <c r="G43" s="59">
        <f>C43-E43</f>
        <v>1033.8000000000065</v>
      </c>
      <c r="H43" s="228"/>
      <c r="I43" s="230">
        <f>G43/E43*100</f>
        <v>4.6634157783862848</v>
      </c>
    </row>
    <row r="44" spans="1:10" ht="6" customHeight="1" x14ac:dyDescent="0.2">
      <c r="B44" s="122"/>
      <c r="C44" s="70"/>
      <c r="D44" s="70"/>
      <c r="E44" s="70"/>
      <c r="F44" s="70"/>
      <c r="I44" s="123"/>
    </row>
    <row r="45" spans="1:10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10" ht="6" customHeight="1" x14ac:dyDescent="0.2">
      <c r="B46" s="124"/>
      <c r="C46" s="240"/>
      <c r="D46" s="240"/>
      <c r="E46" s="240"/>
      <c r="F46" s="240"/>
      <c r="I46" s="123"/>
    </row>
    <row r="47" spans="1:10" ht="15" customHeight="1" x14ac:dyDescent="0.2">
      <c r="A47" s="35">
        <v>63</v>
      </c>
      <c r="B47" s="130" t="s">
        <v>64</v>
      </c>
      <c r="C47" s="161">
        <v>600.6</v>
      </c>
      <c r="D47" s="225"/>
      <c r="E47" s="161">
        <v>865.3</v>
      </c>
      <c r="F47" s="225"/>
      <c r="G47" s="225">
        <f>C47-E47</f>
        <v>-264.69999999999993</v>
      </c>
      <c r="H47" s="225"/>
      <c r="I47" s="226">
        <f>G47/E47*100</f>
        <v>-30.590546631226157</v>
      </c>
    </row>
    <row r="48" spans="1:10" ht="15" customHeight="1" x14ac:dyDescent="0.2">
      <c r="A48" s="35">
        <v>82</v>
      </c>
      <c r="B48" s="130" t="s">
        <v>65</v>
      </c>
      <c r="C48" s="161">
        <v>194.4</v>
      </c>
      <c r="D48" s="225"/>
      <c r="E48" s="161">
        <v>503.9</v>
      </c>
      <c r="F48" s="225"/>
      <c r="G48" s="225">
        <f>C48-E48</f>
        <v>-309.5</v>
      </c>
      <c r="H48" s="225"/>
      <c r="I48" s="226">
        <f>G48/E48*100</f>
        <v>-61.420916848581072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406.20000000000005</v>
      </c>
      <c r="D50" s="227"/>
      <c r="E50" s="117">
        <f>SUM(E47-E48)</f>
        <v>361.4</v>
      </c>
      <c r="F50" s="227"/>
      <c r="G50" s="118">
        <f>C50-E50</f>
        <v>44.800000000000068</v>
      </c>
      <c r="H50" s="228"/>
      <c r="I50" s="229">
        <f>G50/E50*100</f>
        <v>12.396236856668532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23608.300000000003</v>
      </c>
      <c r="D52" s="231"/>
      <c r="E52" s="231">
        <f>E43+E50</f>
        <v>22529.699999999997</v>
      </c>
      <c r="F52" s="231"/>
      <c r="G52" s="228">
        <f>C52-E52</f>
        <v>1078.6000000000058</v>
      </c>
      <c r="H52" s="228"/>
      <c r="I52" s="232">
        <f>G52/E52*100</f>
        <v>4.7874583327785363</v>
      </c>
    </row>
    <row r="53" spans="1:9" x14ac:dyDescent="0.2">
      <c r="A53" s="35">
        <v>83</v>
      </c>
      <c r="B53" s="128" t="s">
        <v>67</v>
      </c>
      <c r="C53" s="161">
        <v>-2334.6</v>
      </c>
      <c r="D53" s="225"/>
      <c r="E53" s="161">
        <v>-2364.9</v>
      </c>
      <c r="F53" s="225"/>
      <c r="G53" s="225">
        <f>C53-E53</f>
        <v>30.300000000000182</v>
      </c>
      <c r="H53" s="225"/>
      <c r="I53" s="226">
        <f>G53/E53*100</f>
        <v>-1.281238107319556</v>
      </c>
    </row>
    <row r="54" spans="1:9" x14ac:dyDescent="0.2">
      <c r="B54" s="131" t="s">
        <v>83</v>
      </c>
      <c r="C54" s="231">
        <f>SUM(C52+C53)</f>
        <v>21273.700000000004</v>
      </c>
      <c r="D54" s="231"/>
      <c r="E54" s="231">
        <f>SUM(E52+E53)</f>
        <v>20164.799999999996</v>
      </c>
      <c r="F54" s="231"/>
      <c r="G54" s="231">
        <f>SUM(G52+G53)</f>
        <v>1108.900000000006</v>
      </c>
      <c r="H54" s="231"/>
      <c r="I54" s="246">
        <f>SUM(I52+I53)</f>
        <v>3.5062202254589803</v>
      </c>
    </row>
    <row r="55" spans="1:9" x14ac:dyDescent="0.2">
      <c r="B55" s="128" t="s">
        <v>84</v>
      </c>
      <c r="C55" s="161">
        <v>0</v>
      </c>
      <c r="D55" s="225"/>
      <c r="E55" s="161">
        <v>0</v>
      </c>
      <c r="F55" s="225"/>
      <c r="G55" s="225">
        <f>C55-E55</f>
        <v>0</v>
      </c>
      <c r="H55" s="225"/>
      <c r="I55" s="235">
        <v>0</v>
      </c>
    </row>
    <row r="56" spans="1:9" ht="13.5" thickBot="1" x14ac:dyDescent="0.25">
      <c r="B56" s="163" t="s">
        <v>77</v>
      </c>
      <c r="C56" s="63">
        <f>SUM(C54+C55)</f>
        <v>21273.700000000004</v>
      </c>
      <c r="D56" s="228"/>
      <c r="E56" s="63">
        <f>SUM(E54+E55)</f>
        <v>20164.799999999996</v>
      </c>
      <c r="F56" s="228"/>
      <c r="G56" s="63">
        <f>SUM(G52+G53+G55)</f>
        <v>1108.900000000006</v>
      </c>
      <c r="H56" s="228"/>
      <c r="I56" s="242">
        <f>G56/E56*100</f>
        <v>5.4991867015790206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ref="I57:I62" si="2">G57/E57*100</f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19871.300000000003</v>
      </c>
      <c r="D58" s="231"/>
      <c r="E58" s="111">
        <f>SUM(E56-E57)</f>
        <v>18762.399999999994</v>
      </c>
      <c r="F58" s="227"/>
      <c r="G58" s="111">
        <f>SUM(G56-G57)</f>
        <v>1108.900000000006</v>
      </c>
      <c r="H58" s="228"/>
      <c r="I58" s="232">
        <f t="shared" si="2"/>
        <v>5.9102247047286403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19013.800000000003</v>
      </c>
      <c r="D60" s="231"/>
      <c r="E60" s="111">
        <f>SUM(E58-E59)</f>
        <v>17904.899999999994</v>
      </c>
      <c r="F60" s="231">
        <f>SUM(F58-F59)</f>
        <v>0</v>
      </c>
      <c r="G60" s="111">
        <f>SUM(G58-G59)</f>
        <v>1108.900000000006</v>
      </c>
      <c r="H60" s="231">
        <f>SUM(H58-H59)</f>
        <v>0</v>
      </c>
      <c r="I60" s="232">
        <f t="shared" si="2"/>
        <v>6.1932767007914391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19715.500000000004</v>
      </c>
      <c r="D62" s="231"/>
      <c r="E62" s="111">
        <f>SUM(E58-E59+E61)</f>
        <v>18606.599999999995</v>
      </c>
      <c r="F62" s="227"/>
      <c r="G62" s="111">
        <f>SUM(G58-G59+G61)</f>
        <v>1108.900000000006</v>
      </c>
      <c r="H62" s="228"/>
      <c r="I62" s="245">
        <f t="shared" si="2"/>
        <v>5.9597132200402347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zoomScale="73" zoomScaleNormal="73" zoomScaleSheetLayoutView="90" workbookViewId="0">
      <selection activeCell="D56" sqref="D56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x14ac:dyDescent="0.2">
      <c r="A2" s="277" t="s">
        <v>86</v>
      </c>
      <c r="B2" s="278"/>
      <c r="C2" s="278"/>
      <c r="D2" s="278"/>
      <c r="E2" s="278"/>
      <c r="F2" s="278"/>
      <c r="G2" s="278"/>
      <c r="H2" s="278"/>
      <c r="I2" s="278"/>
      <c r="J2" s="279"/>
    </row>
    <row r="3" spans="1:10" x14ac:dyDescent="0.2">
      <c r="A3" s="277" t="s">
        <v>96</v>
      </c>
      <c r="B3" s="278"/>
      <c r="C3" s="278"/>
      <c r="D3" s="278"/>
      <c r="E3" s="278"/>
      <c r="F3" s="278"/>
      <c r="G3" s="278"/>
      <c r="H3" s="278"/>
      <c r="I3" s="278"/>
      <c r="J3" s="279"/>
    </row>
    <row r="4" spans="1:10" ht="13.5" thickBot="1" x14ac:dyDescent="0.25">
      <c r="A4" s="280" t="s">
        <v>69</v>
      </c>
      <c r="B4" s="281"/>
      <c r="C4" s="281"/>
      <c r="D4" s="281"/>
      <c r="E4" s="281"/>
      <c r="F4" s="281"/>
      <c r="G4" s="281"/>
      <c r="H4" s="281"/>
      <c r="I4" s="281"/>
      <c r="J4" s="282"/>
    </row>
    <row r="5" spans="1:10" ht="13.5" thickTop="1" x14ac:dyDescent="0.2">
      <c r="A5" s="283"/>
      <c r="B5" s="284"/>
      <c r="C5" s="284"/>
      <c r="D5" s="284"/>
      <c r="E5" s="284"/>
      <c r="F5" s="284"/>
      <c r="G5" s="284"/>
      <c r="H5" s="284"/>
      <c r="I5" s="284"/>
      <c r="J5" s="285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95</v>
      </c>
      <c r="E7" s="197"/>
      <c r="F7" s="196" t="s">
        <v>93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574600.29999999993</v>
      </c>
      <c r="E9" s="202"/>
      <c r="F9" s="113">
        <f>F10+F11+F12+F13+F17</f>
        <v>566786.9</v>
      </c>
      <c r="G9" s="202"/>
      <c r="H9" s="113">
        <f t="shared" ref="H9:H15" si="0">D9-F9</f>
        <v>7813.3999999999069</v>
      </c>
      <c r="I9" s="202"/>
      <c r="J9" s="203">
        <f>H9/F9*100</f>
        <v>1.37854279977182</v>
      </c>
    </row>
    <row r="10" spans="1:10" x14ac:dyDescent="0.2">
      <c r="A10" s="82" t="s">
        <v>8</v>
      </c>
      <c r="B10" s="74"/>
      <c r="C10" s="74"/>
      <c r="D10" s="83">
        <v>38638.300000000003</v>
      </c>
      <c r="E10" s="83"/>
      <c r="F10" s="83">
        <v>41198.300000000003</v>
      </c>
      <c r="G10" s="83"/>
      <c r="H10" s="83">
        <f t="shared" si="0"/>
        <v>-2560</v>
      </c>
      <c r="I10" s="83"/>
      <c r="J10" s="62">
        <f>H10/F10*100</f>
        <v>-6.213848629676467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171413</v>
      </c>
      <c r="E12" s="83"/>
      <c r="F12" s="83">
        <v>171208.5</v>
      </c>
      <c r="G12" s="83"/>
      <c r="H12" s="83">
        <f t="shared" si="0"/>
        <v>204.5</v>
      </c>
      <c r="I12" s="83"/>
      <c r="J12" s="62">
        <f>H12/F12*100</f>
        <v>0.11944500419079659</v>
      </c>
    </row>
    <row r="13" spans="1:10" x14ac:dyDescent="0.2">
      <c r="A13" s="194" t="s">
        <v>11</v>
      </c>
      <c r="B13" s="195"/>
      <c r="C13" s="195"/>
      <c r="D13" s="113">
        <f>D14+D15</f>
        <v>368231.3</v>
      </c>
      <c r="E13" s="202"/>
      <c r="F13" s="113">
        <f>F14+F15</f>
        <v>357959.7</v>
      </c>
      <c r="G13" s="202"/>
      <c r="H13" s="113">
        <f t="shared" si="0"/>
        <v>10271.599999999977</v>
      </c>
      <c r="I13" s="202"/>
      <c r="J13" s="203">
        <f>H13/F13*100</f>
        <v>2.8694850286219307</v>
      </c>
    </row>
    <row r="14" spans="1:10" x14ac:dyDescent="0.2">
      <c r="A14" s="82" t="s">
        <v>71</v>
      </c>
      <c r="B14" s="74"/>
      <c r="C14" s="74"/>
      <c r="D14" s="83">
        <v>367300.2</v>
      </c>
      <c r="E14" s="83"/>
      <c r="F14" s="83">
        <v>357065.4</v>
      </c>
      <c r="G14" s="83"/>
      <c r="H14" s="83">
        <f>D14-F14</f>
        <v>10234.799999999988</v>
      </c>
      <c r="I14" s="83"/>
      <c r="J14" s="62">
        <f>H14/F14*100</f>
        <v>2.8663656573837697</v>
      </c>
    </row>
    <row r="15" spans="1:10" x14ac:dyDescent="0.2">
      <c r="A15" s="82" t="s">
        <v>13</v>
      </c>
      <c r="B15" s="74"/>
      <c r="C15" s="74"/>
      <c r="D15" s="83">
        <v>931.1</v>
      </c>
      <c r="E15" s="83"/>
      <c r="F15" s="83">
        <v>894.3</v>
      </c>
      <c r="G15" s="83"/>
      <c r="H15" s="83">
        <f t="shared" si="0"/>
        <v>36.800000000000068</v>
      </c>
      <c r="I15" s="83"/>
      <c r="J15" s="62">
        <f>H15/F15*100</f>
        <v>4.1149502404115035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-3682.3</v>
      </c>
      <c r="E17" s="86"/>
      <c r="F17" s="86">
        <v>-3579.6</v>
      </c>
      <c r="G17" s="86"/>
      <c r="H17" s="86">
        <f>D17-F17</f>
        <v>-102.70000000000027</v>
      </c>
      <c r="I17" s="86"/>
      <c r="J17" s="209">
        <f>H17/F17*100</f>
        <v>2.8690356464409508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25738.9</v>
      </c>
      <c r="E19" s="84"/>
      <c r="F19" s="84">
        <v>27090.2</v>
      </c>
      <c r="G19" s="84"/>
      <c r="H19" s="83">
        <f>D19-F19</f>
        <v>-1351.2999999999993</v>
      </c>
      <c r="I19" s="83"/>
      <c r="J19" s="62">
        <f>H19/F19*100</f>
        <v>-4.9881506965618536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15632.8</v>
      </c>
      <c r="E21" s="83"/>
      <c r="F21" s="83">
        <v>15316.3</v>
      </c>
      <c r="G21" s="83"/>
      <c r="H21" s="83">
        <f>D21-F21</f>
        <v>316.5</v>
      </c>
      <c r="I21" s="83"/>
      <c r="J21" s="62">
        <f>H21/F21*100</f>
        <v>2.066425964495342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619497.6</v>
      </c>
      <c r="E23" s="86"/>
      <c r="F23" s="85">
        <f>F9+F19+F20+F21</f>
        <v>612719</v>
      </c>
      <c r="G23" s="86"/>
      <c r="H23" s="85">
        <f>D23-F23</f>
        <v>6778.5999999999767</v>
      </c>
      <c r="I23" s="86"/>
      <c r="J23" s="87">
        <f>H23/F23*100</f>
        <v>1.1063146401531496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219852.50000000003</v>
      </c>
      <c r="E29" s="202"/>
      <c r="F29" s="113">
        <f>SUM(F30:F34)</f>
        <v>214246.6</v>
      </c>
      <c r="G29" s="202"/>
      <c r="H29" s="113">
        <f t="shared" ref="H29:H36" si="1">D29-F29</f>
        <v>5605.9000000000233</v>
      </c>
      <c r="I29" s="202"/>
      <c r="J29" s="203">
        <f t="shared" ref="J29:J36" si="2">H29/F29*100</f>
        <v>2.6165642768660149</v>
      </c>
    </row>
    <row r="30" spans="1:10" x14ac:dyDescent="0.2">
      <c r="A30" s="82" t="s">
        <v>24</v>
      </c>
      <c r="B30" s="77"/>
      <c r="C30" s="77"/>
      <c r="D30" s="83">
        <v>45085.7</v>
      </c>
      <c r="E30" s="80"/>
      <c r="F30" s="83">
        <v>40294</v>
      </c>
      <c r="G30" s="80"/>
      <c r="H30" s="83">
        <f t="shared" si="1"/>
        <v>4791.6999999999971</v>
      </c>
      <c r="I30" s="83"/>
      <c r="J30" s="62">
        <f t="shared" si="2"/>
        <v>11.891844939693247</v>
      </c>
    </row>
    <row r="31" spans="1:10" x14ac:dyDescent="0.2">
      <c r="A31" s="82" t="s">
        <v>72</v>
      </c>
      <c r="B31" s="74"/>
      <c r="C31" s="74"/>
      <c r="D31" s="83">
        <v>174762.2</v>
      </c>
      <c r="E31" s="83"/>
      <c r="F31" s="83">
        <v>173948.2</v>
      </c>
      <c r="G31" s="83"/>
      <c r="H31" s="83">
        <f t="shared" si="1"/>
        <v>814</v>
      </c>
      <c r="I31" s="83"/>
      <c r="J31" s="62">
        <f t="shared" si="2"/>
        <v>0.46795540281532089</v>
      </c>
    </row>
    <row r="32" spans="1:10" x14ac:dyDescent="0.2">
      <c r="A32" s="82" t="s">
        <v>25</v>
      </c>
      <c r="B32" s="74"/>
      <c r="C32" s="74"/>
      <c r="D32" s="83">
        <v>4.5999999999999996</v>
      </c>
      <c r="E32" s="83"/>
      <c r="F32" s="83">
        <v>4.4000000000000004</v>
      </c>
      <c r="G32" s="83"/>
      <c r="H32" s="83">
        <f t="shared" si="1"/>
        <v>0.19999999999999929</v>
      </c>
      <c r="I32" s="83"/>
      <c r="J32" s="62">
        <f t="shared" si="2"/>
        <v>4.545454545454529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254546</v>
      </c>
      <c r="E35" s="83"/>
      <c r="F35" s="83">
        <v>256484.2</v>
      </c>
      <c r="G35" s="83"/>
      <c r="H35" s="83">
        <f t="shared" si="1"/>
        <v>-1938.2000000000116</v>
      </c>
      <c r="I35" s="83"/>
      <c r="J35" s="62">
        <f t="shared" si="2"/>
        <v>-0.7556800769794052</v>
      </c>
    </row>
    <row r="36" spans="1:10" hidden="1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474398.5</v>
      </c>
      <c r="E38" s="86"/>
      <c r="F38" s="85">
        <f>SUM(F29,F35,F36)</f>
        <v>470730.80000000005</v>
      </c>
      <c r="G38" s="86"/>
      <c r="H38" s="85">
        <f>D38-F38</f>
        <v>3667.6999999999534</v>
      </c>
      <c r="I38" s="86"/>
      <c r="J38" s="87">
        <f>H38/F38*100</f>
        <v>0.77915020644494748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90270.8</v>
      </c>
      <c r="E43" s="202"/>
      <c r="F43" s="113">
        <f>SUM(F44:F45)</f>
        <v>90079.2</v>
      </c>
      <c r="G43" s="202"/>
      <c r="H43" s="113">
        <f>D43-F43</f>
        <v>191.60000000000582</v>
      </c>
      <c r="I43" s="202"/>
      <c r="J43" s="203">
        <f>H43/F43*100</f>
        <v>0.21270171138287841</v>
      </c>
    </row>
    <row r="44" spans="1:10" x14ac:dyDescent="0.2">
      <c r="A44" s="82" t="s">
        <v>32</v>
      </c>
      <c r="B44" s="74"/>
      <c r="C44" s="74"/>
      <c r="D44" s="83">
        <v>90270.8</v>
      </c>
      <c r="E44" s="83"/>
      <c r="F44" s="83">
        <v>90233.8</v>
      </c>
      <c r="G44" s="83"/>
      <c r="H44" s="83">
        <f t="shared" ref="H44:H49" si="3">D44-F44</f>
        <v>37</v>
      </c>
      <c r="I44" s="83"/>
      <c r="J44" s="62">
        <f t="shared" ref="J44:J49" si="4">H44/F44*100</f>
        <v>4.1004590297648996E-2</v>
      </c>
    </row>
    <row r="45" spans="1:10" x14ac:dyDescent="0.2">
      <c r="A45" s="82" t="s">
        <v>33</v>
      </c>
      <c r="B45" s="74"/>
      <c r="C45" s="74"/>
      <c r="D45" s="83">
        <v>0</v>
      </c>
      <c r="E45" s="83"/>
      <c r="F45" s="83">
        <v>-154.6</v>
      </c>
      <c r="G45" s="83"/>
      <c r="H45" s="83">
        <f>D45-F45</f>
        <v>154.6</v>
      </c>
      <c r="I45" s="83"/>
      <c r="J45" s="62">
        <f t="shared" si="4"/>
        <v>-100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1146.0999999999999</v>
      </c>
      <c r="E47" s="83"/>
      <c r="F47" s="83">
        <v>1146.0999999999999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21273.7</v>
      </c>
      <c r="E51" s="86">
        <v>0</v>
      </c>
      <c r="F51" s="113">
        <f>SUM(E52:F53)</f>
        <v>18354.400000000001</v>
      </c>
      <c r="G51" s="86"/>
      <c r="H51" s="113">
        <f>D51-F51</f>
        <v>2919.2999999999993</v>
      </c>
      <c r="I51" s="86"/>
      <c r="J51" s="203">
        <f>H51/F51*100</f>
        <v>15.905178049949869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21273.7</v>
      </c>
      <c r="E53" s="86"/>
      <c r="F53" s="113">
        <f>SUM(F54:F55)</f>
        <v>18354.400000000001</v>
      </c>
      <c r="G53" s="86">
        <f>SUM(G54:G55)</f>
        <v>0</v>
      </c>
      <c r="H53" s="113">
        <f>SUM(D53-F53)</f>
        <v>2919.2999999999993</v>
      </c>
      <c r="I53" s="86">
        <f>SUM(I54:I55)</f>
        <v>7488</v>
      </c>
      <c r="J53" s="81">
        <f>H53/F53*100</f>
        <v>15.905178049949869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21273.7</v>
      </c>
      <c r="E55" s="86"/>
      <c r="F55" s="86">
        <v>18354.400000000001</v>
      </c>
      <c r="G55" s="86"/>
      <c r="H55" s="113">
        <f>SUM(D55-F55)</f>
        <v>2919.2999999999993</v>
      </c>
      <c r="I55" s="86">
        <v>3744</v>
      </c>
      <c r="J55" s="62">
        <f t="shared" ref="J55" si="5">H55/F55*100</f>
        <v>15.905178049949869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145099.1</v>
      </c>
      <c r="E56" s="85"/>
      <c r="F56" s="85">
        <f>F43+F46+F47+F48+F49+F50+F51</f>
        <v>141988.19999999998</v>
      </c>
      <c r="G56" s="86"/>
      <c r="H56" s="85">
        <f>H43+H46+H47+H48+H49+H50+H51+H53</f>
        <v>6030.2000000000044</v>
      </c>
      <c r="I56" s="90"/>
      <c r="J56" s="87">
        <f>H56/F56*100</f>
        <v>4.2469726357542426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619497.6</v>
      </c>
      <c r="E58" s="86"/>
      <c r="F58" s="91">
        <f>F38+F56</f>
        <v>612719</v>
      </c>
      <c r="G58" s="86"/>
      <c r="H58" s="92">
        <f>D58-F58</f>
        <v>6778.5999999999767</v>
      </c>
      <c r="I58" s="90"/>
      <c r="J58" s="93">
        <f>H58/F58*100</f>
        <v>1.1063146401531496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I45 H52:I52 I54:J54 I53 G60:J60 I51 I50 G56 E51 I44:J44 I43 I56 I59:J59 I58 G59:H59 G58 I34:J42 I33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opLeftCell="A20" zoomScale="70" zoomScaleNormal="70" zoomScaleSheetLayoutView="90" workbookViewId="0">
      <selection activeCell="I41" sqref="I41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286" t="s">
        <v>45</v>
      </c>
      <c r="B1" s="287"/>
      <c r="C1" s="287"/>
      <c r="D1" s="287"/>
      <c r="E1" s="287"/>
      <c r="F1" s="287"/>
      <c r="G1" s="287"/>
      <c r="H1" s="288"/>
    </row>
    <row r="2" spans="1:8" x14ac:dyDescent="0.2">
      <c r="A2" s="289" t="s">
        <v>85</v>
      </c>
      <c r="B2" s="290"/>
      <c r="C2" s="290"/>
      <c r="D2" s="290"/>
      <c r="E2" s="290"/>
      <c r="F2" s="290"/>
      <c r="G2" s="290"/>
      <c r="H2" s="291"/>
    </row>
    <row r="3" spans="1:8" x14ac:dyDescent="0.2">
      <c r="A3" s="289" t="s">
        <v>94</v>
      </c>
      <c r="B3" s="290"/>
      <c r="C3" s="290"/>
      <c r="D3" s="290"/>
      <c r="E3" s="290"/>
      <c r="F3" s="290"/>
      <c r="G3" s="290"/>
      <c r="H3" s="291"/>
    </row>
    <row r="4" spans="1:8" ht="13.5" thickBot="1" x14ac:dyDescent="0.25">
      <c r="A4" s="289" t="s">
        <v>1</v>
      </c>
      <c r="B4" s="290"/>
      <c r="C4" s="290"/>
      <c r="D4" s="290"/>
      <c r="E4" s="290"/>
      <c r="F4" s="290"/>
      <c r="G4" s="290"/>
      <c r="H4" s="291"/>
    </row>
    <row r="5" spans="1:8" ht="13.5" thickTop="1" x14ac:dyDescent="0.2">
      <c r="A5" s="292"/>
      <c r="B5" s="272"/>
      <c r="C5" s="272"/>
      <c r="D5" s="272"/>
      <c r="E5" s="272"/>
      <c r="F5" s="272"/>
      <c r="G5" s="272"/>
      <c r="H5" s="293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95</v>
      </c>
      <c r="C7" s="168"/>
      <c r="D7" s="167" t="s">
        <v>93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223"/>
      <c r="C8" s="42"/>
      <c r="D8" s="223"/>
      <c r="E8" s="42"/>
      <c r="F8" s="37"/>
      <c r="G8" s="37"/>
      <c r="H8" s="38"/>
    </row>
    <row r="9" spans="1:8" ht="12" customHeight="1" x14ac:dyDescent="0.2">
      <c r="A9" s="43" t="s">
        <v>49</v>
      </c>
      <c r="B9" s="161">
        <v>23385.9</v>
      </c>
      <c r="C9" s="44"/>
      <c r="D9" s="161">
        <v>21177.4</v>
      </c>
      <c r="E9" s="44"/>
      <c r="F9" s="45">
        <f>B9-D9</f>
        <v>2208.5</v>
      </c>
      <c r="G9" s="45"/>
      <c r="H9" s="46">
        <f>F9/D9*100</f>
        <v>10.428570079424292</v>
      </c>
    </row>
    <row r="10" spans="1:8" hidden="1" x14ac:dyDescent="0.2">
      <c r="A10" s="43" t="s">
        <v>75</v>
      </c>
      <c r="B10" s="161">
        <v>0</v>
      </c>
      <c r="C10" s="44"/>
      <c r="D10" s="161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161">
        <v>12912.4</v>
      </c>
      <c r="C11" s="44"/>
      <c r="D11" s="161">
        <v>11879.1</v>
      </c>
      <c r="E11" s="44"/>
      <c r="F11" s="45">
        <f>B11-D11</f>
        <v>1033.2999999999993</v>
      </c>
      <c r="G11" s="45"/>
      <c r="H11" s="46">
        <f>F11/D11*100</f>
        <v>8.6984704228434762</v>
      </c>
    </row>
    <row r="12" spans="1:8" hidden="1" x14ac:dyDescent="0.2">
      <c r="A12" s="43" t="s">
        <v>52</v>
      </c>
      <c r="B12" s="161">
        <v>0</v>
      </c>
      <c r="C12" s="44"/>
      <c r="D12" s="16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161">
        <v>909.7</v>
      </c>
      <c r="C13" s="44"/>
      <c r="D13" s="161">
        <v>813.8</v>
      </c>
      <c r="E13" s="44"/>
      <c r="F13" s="45">
        <f>B13-D13</f>
        <v>95.900000000000091</v>
      </c>
      <c r="G13" s="45"/>
      <c r="H13" s="46">
        <f>F13/D13*100</f>
        <v>11.784222167608762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17">
        <f>SUM(B9:B13)</f>
        <v>37208</v>
      </c>
      <c r="C15" s="54"/>
      <c r="D15" s="117">
        <f>SUM(D9:D13)</f>
        <v>33870.300000000003</v>
      </c>
      <c r="E15" s="54"/>
      <c r="F15" s="118">
        <f>B15-D15</f>
        <v>3337.6999999999971</v>
      </c>
      <c r="G15" s="49"/>
      <c r="H15" s="119">
        <f>F15/D15*100</f>
        <v>9.8543561763550862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13" t="s">
        <v>54</v>
      </c>
      <c r="B18" s="223"/>
      <c r="C18" s="42"/>
      <c r="D18" s="22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161">
        <v>218.3</v>
      </c>
      <c r="C20" s="44"/>
      <c r="D20" s="161">
        <v>198.3</v>
      </c>
      <c r="E20" s="44"/>
      <c r="F20" s="45">
        <f t="shared" ref="F20:F25" si="0">B20-D20</f>
        <v>20</v>
      </c>
      <c r="G20" s="45"/>
      <c r="H20" s="46">
        <f t="shared" ref="H20:H27" si="1">F20/D20*100</f>
        <v>10.085728693898135</v>
      </c>
    </row>
    <row r="21" spans="1:8" x14ac:dyDescent="0.2">
      <c r="A21" s="43" t="s">
        <v>49</v>
      </c>
      <c r="B21" s="161">
        <v>10021.5</v>
      </c>
      <c r="C21" s="44"/>
      <c r="D21" s="161">
        <v>8973.1</v>
      </c>
      <c r="E21" s="44"/>
      <c r="F21" s="45">
        <f t="shared" si="0"/>
        <v>1048.3999999999996</v>
      </c>
      <c r="G21" s="45"/>
      <c r="H21" s="46">
        <f t="shared" si="1"/>
        <v>11.683810500273035</v>
      </c>
    </row>
    <row r="22" spans="1:8" x14ac:dyDescent="0.2">
      <c r="A22" s="43" t="s">
        <v>55</v>
      </c>
      <c r="B22" s="161">
        <v>1058.5</v>
      </c>
      <c r="C22" s="44"/>
      <c r="D22" s="161">
        <v>953.7</v>
      </c>
      <c r="E22" s="44"/>
      <c r="F22" s="45">
        <f t="shared" si="0"/>
        <v>104.79999999999995</v>
      </c>
      <c r="G22" s="45"/>
      <c r="H22" s="46">
        <f t="shared" si="1"/>
        <v>10.988780538953543</v>
      </c>
    </row>
    <row r="23" spans="1:8" hidden="1" x14ac:dyDescent="0.2">
      <c r="A23" s="43" t="s">
        <v>26</v>
      </c>
      <c r="B23" s="161">
        <v>0</v>
      </c>
      <c r="C23" s="44"/>
      <c r="D23" s="16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161">
        <v>252.8</v>
      </c>
      <c r="C24" s="44"/>
      <c r="D24" s="161">
        <v>238.9</v>
      </c>
      <c r="E24" s="44"/>
      <c r="F24" s="45">
        <f t="shared" si="0"/>
        <v>13.900000000000006</v>
      </c>
      <c r="G24" s="45"/>
      <c r="H24" s="46">
        <f t="shared" si="1"/>
        <v>5.818334030975306</v>
      </c>
    </row>
    <row r="25" spans="1:8" x14ac:dyDescent="0.2">
      <c r="A25" s="36"/>
      <c r="B25" s="120">
        <f>SUM(B20:B24)</f>
        <v>11551.099999999999</v>
      </c>
      <c r="C25" s="54"/>
      <c r="D25" s="120">
        <f>SUM(D20:D24)</f>
        <v>10364</v>
      </c>
      <c r="E25" s="54"/>
      <c r="F25" s="118">
        <f t="shared" si="0"/>
        <v>1187.0999999999985</v>
      </c>
      <c r="G25" s="49"/>
      <c r="H25" s="119">
        <f t="shared" si="1"/>
        <v>11.454071786954829</v>
      </c>
    </row>
    <row r="26" spans="1:8" x14ac:dyDescent="0.2">
      <c r="A26" s="36"/>
      <c r="B26" s="224"/>
      <c r="C26" s="37"/>
      <c r="D26" s="224"/>
      <c r="E26" s="37"/>
      <c r="F26" s="37"/>
      <c r="G26" s="37"/>
      <c r="H26" s="101"/>
    </row>
    <row r="27" spans="1:8" x14ac:dyDescent="0.2">
      <c r="A27" s="36" t="s">
        <v>57</v>
      </c>
      <c r="B27" s="161">
        <v>485.7</v>
      </c>
      <c r="C27" s="37"/>
      <c r="D27" s="161">
        <v>381.7</v>
      </c>
      <c r="E27" s="37"/>
      <c r="F27" s="45">
        <f>B27-D27</f>
        <v>104</v>
      </c>
      <c r="G27" s="45"/>
      <c r="H27" s="46">
        <f t="shared" si="1"/>
        <v>27.246528687450876</v>
      </c>
    </row>
    <row r="28" spans="1:8" x14ac:dyDescent="0.2">
      <c r="A28" s="36"/>
      <c r="B28" s="117">
        <f>SUM(B25:B27)</f>
        <v>12036.8</v>
      </c>
      <c r="C28" s="164"/>
      <c r="D28" s="117">
        <f>SUM(D25:D27)</f>
        <v>10745.7</v>
      </c>
      <c r="E28" s="164"/>
      <c r="F28" s="118">
        <f>B28-D28</f>
        <v>1291.0999999999985</v>
      </c>
      <c r="G28" s="49"/>
      <c r="H28" s="119">
        <f>F28/D28*100</f>
        <v>12.015038573568948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25171.200000000001</v>
      </c>
      <c r="C30" s="48"/>
      <c r="D30" s="48">
        <f>+D15-D28</f>
        <v>23124.600000000002</v>
      </c>
      <c r="E30" s="48"/>
      <c r="F30" s="49">
        <f>B30-D30</f>
        <v>2046.5999999999985</v>
      </c>
      <c r="G30" s="49"/>
      <c r="H30" s="50">
        <f>F30/D30*100</f>
        <v>8.8503152486961856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88</v>
      </c>
      <c r="B32" s="45">
        <v>18357.099999999999</v>
      </c>
      <c r="C32" s="45"/>
      <c r="D32" s="45">
        <v>14958.9</v>
      </c>
      <c r="E32" s="45"/>
      <c r="F32" s="45">
        <f>B32-D32</f>
        <v>3398.1999999999989</v>
      </c>
      <c r="G32" s="45"/>
      <c r="H32" s="46">
        <f>F32/D32*100</f>
        <v>22.716911002814371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89</v>
      </c>
      <c r="B34" s="40">
        <v>9552.4</v>
      </c>
      <c r="C34" s="45"/>
      <c r="D34" s="40">
        <v>8347.5</v>
      </c>
      <c r="E34" s="45"/>
      <c r="F34" s="40">
        <f>B34-D34</f>
        <v>1204.8999999999996</v>
      </c>
      <c r="G34" s="45"/>
      <c r="H34" s="57">
        <f>F34/D34*100</f>
        <v>14.434261755016466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90</v>
      </c>
      <c r="B36" s="49">
        <f>SUM(B32-B34)</f>
        <v>8804.6999999999989</v>
      </c>
      <c r="C36" s="49"/>
      <c r="D36" s="49">
        <f>SUM(D32-D34)</f>
        <v>6611.4</v>
      </c>
      <c r="E36" s="49"/>
      <c r="F36" s="49">
        <f>SUM(F32-F34)</f>
        <v>2193.2999999999993</v>
      </c>
      <c r="G36" s="49"/>
      <c r="H36" s="116">
        <f>SUM(H32-H34)</f>
        <v>8.2826492477979041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10773.8</v>
      </c>
      <c r="C38" s="54"/>
      <c r="D38" s="121">
        <f>SUM(D39:D40)</f>
        <v>9237.8000000000011</v>
      </c>
      <c r="E38" s="54"/>
      <c r="F38" s="55">
        <f>B38-D38</f>
        <v>1535.9999999999982</v>
      </c>
      <c r="G38" s="49"/>
      <c r="H38" s="56">
        <f>F38/D38*100</f>
        <v>16.627335512784409</v>
      </c>
    </row>
    <row r="39" spans="1:8" x14ac:dyDescent="0.2">
      <c r="A39" s="43" t="s">
        <v>60</v>
      </c>
      <c r="B39" s="162">
        <v>10098.9</v>
      </c>
      <c r="C39" s="44"/>
      <c r="D39" s="162">
        <v>8750.2000000000007</v>
      </c>
      <c r="E39" s="44"/>
      <c r="F39" s="45">
        <f>B39-D39</f>
        <v>1348.6999999999989</v>
      </c>
      <c r="G39" s="37"/>
      <c r="H39" s="46">
        <f>F39/D39*100</f>
        <v>15.41336198029758</v>
      </c>
    </row>
    <row r="40" spans="1:8" x14ac:dyDescent="0.2">
      <c r="A40" s="43" t="s">
        <v>61</v>
      </c>
      <c r="B40" s="162">
        <v>674.9</v>
      </c>
      <c r="C40" s="44"/>
      <c r="D40" s="162">
        <v>487.6</v>
      </c>
      <c r="E40" s="44"/>
      <c r="F40" s="45">
        <f>B40-D40</f>
        <v>187.29999999999995</v>
      </c>
      <c r="G40" s="37"/>
      <c r="H40" s="46">
        <f>F40/D40*100</f>
        <v>38.4126333059885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23202.100000000002</v>
      </c>
      <c r="C42" s="48"/>
      <c r="D42" s="58">
        <f>(D30+D32-D34-D38)</f>
        <v>20498.199999999997</v>
      </c>
      <c r="E42" s="48"/>
      <c r="F42" s="59">
        <f>B42-D42</f>
        <v>2703.9000000000051</v>
      </c>
      <c r="G42" s="49"/>
      <c r="H42" s="60">
        <f>F42/D42*100</f>
        <v>13.190914324184588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600.6</v>
      </c>
      <c r="C46" s="45"/>
      <c r="D46" s="45">
        <v>568.9</v>
      </c>
      <c r="E46" s="45"/>
      <c r="F46" s="45">
        <f>B46-D46</f>
        <v>31.700000000000045</v>
      </c>
      <c r="G46" s="45"/>
      <c r="H46" s="46">
        <f>F46/D46*100</f>
        <v>5.5721567938126295</v>
      </c>
    </row>
    <row r="47" spans="1:8" x14ac:dyDescent="0.2">
      <c r="A47" s="103" t="s">
        <v>65</v>
      </c>
      <c r="B47" s="45">
        <v>194.4</v>
      </c>
      <c r="C47" s="45"/>
      <c r="D47" s="45">
        <v>733.8</v>
      </c>
      <c r="E47" s="45"/>
      <c r="F47" s="45">
        <f>B47-D47</f>
        <v>-539.4</v>
      </c>
      <c r="G47" s="45"/>
      <c r="H47" s="46">
        <f>F47/D47*100</f>
        <v>-73.507767784137371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406.20000000000005</v>
      </c>
      <c r="C49" s="54"/>
      <c r="D49" s="117">
        <f>SUM(D46-D47)</f>
        <v>-164.89999999999998</v>
      </c>
      <c r="E49" s="54"/>
      <c r="F49" s="118">
        <f>B49-D49</f>
        <v>571.1</v>
      </c>
      <c r="G49" s="49"/>
      <c r="H49" s="119">
        <f>F49/D49*100</f>
        <v>-346.33110976349309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23608.300000000003</v>
      </c>
      <c r="C51" s="48"/>
      <c r="D51" s="48">
        <f>D42+D49</f>
        <v>20333.299999999996</v>
      </c>
      <c r="E51" s="48"/>
      <c r="F51" s="49">
        <f>B51-D51</f>
        <v>3275.0000000000073</v>
      </c>
      <c r="G51" s="49"/>
      <c r="H51" s="50">
        <f>F51/D51*100</f>
        <v>16.106583781284929</v>
      </c>
    </row>
    <row r="52" spans="1:8" x14ac:dyDescent="0.2">
      <c r="A52" s="189" t="s">
        <v>67</v>
      </c>
      <c r="B52" s="45">
        <v>-2334.6</v>
      </c>
      <c r="C52" s="45"/>
      <c r="D52" s="45">
        <v>-1978.9</v>
      </c>
      <c r="E52" s="45"/>
      <c r="F52" s="45">
        <f>B52-D52</f>
        <v>-355.69999999999982</v>
      </c>
      <c r="G52" s="45"/>
      <c r="H52" s="46">
        <f>F52/D52*100</f>
        <v>17.974632371519522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SUM(B51:B54)+0.01</f>
        <v>21273.710000000003</v>
      </c>
      <c r="C55" s="48"/>
      <c r="D55" s="63">
        <f>SUM(D51:D54)+0.01</f>
        <v>18354.409999999993</v>
      </c>
      <c r="E55" s="48"/>
      <c r="F55" s="63">
        <f>B55-D55</f>
        <v>2919.3000000000102</v>
      </c>
      <c r="G55" s="49"/>
      <c r="H55" s="64">
        <f>F55/D55*100</f>
        <v>15.905169384360551</v>
      </c>
    </row>
    <row r="56" spans="1:8" ht="13.5" thickTop="1" x14ac:dyDescent="0.2">
      <c r="A56" s="47"/>
      <c r="B56" s="247"/>
      <c r="C56" s="104"/>
      <c r="D56" s="24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DIC 2022-2021</vt:lpstr>
      <vt:lpstr>ESTAD.RESULT. DIC 2022-2021</vt:lpstr>
      <vt:lpstr>BALANCE DIC Y NOV 2022</vt:lpstr>
      <vt:lpstr>EST RESUL DIC Y NOV 2022</vt:lpstr>
      <vt:lpstr>'BALANCE DIC 2022-2021'!Área_de_impresión</vt:lpstr>
      <vt:lpstr>'BALANCE DIC Y NOV 2022'!Área_de_impresión</vt:lpstr>
      <vt:lpstr>'EST RESUL DIC Y NOV 2022'!Área_de_impresión</vt:lpstr>
      <vt:lpstr>'ESTAD.RESULT. DIC 2022-2021'!Área_de_impresión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2023-01-17T20:13:39Z</cp:lastPrinted>
  <dcterms:created xsi:type="dcterms:W3CDTF">2014-11-04T23:55:13Z</dcterms:created>
  <dcterms:modified xsi:type="dcterms:W3CDTF">2023-01-17T20:54:21Z</dcterms:modified>
</cp:coreProperties>
</file>