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F589E402-815D-47A1-817C-8336040F1F89}" xr6:coauthVersionLast="47" xr6:coauthVersionMax="47" xr10:uidLastSave="{00000000-0000-0000-0000-000000000000}"/>
  <bookViews>
    <workbookView xWindow="-110" yWindow="-110" windowWidth="19420" windowHeight="10300" xr2:uid="{0B11FEF9-38F9-49B0-AF8E-C737D2095FA9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(BVES)'!$A$1:$G$59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2" l="1"/>
  <c r="B43" i="2"/>
  <c r="C42" i="2"/>
  <c r="B40" i="2"/>
  <c r="B38" i="2"/>
  <c r="B37" i="2"/>
  <c r="C32" i="2" s="1"/>
  <c r="B36" i="2"/>
  <c r="B35" i="2"/>
  <c r="F34" i="2"/>
  <c r="G33" i="2"/>
  <c r="B33" i="2"/>
  <c r="F31" i="2"/>
  <c r="G30" i="2"/>
  <c r="B30" i="2"/>
  <c r="F29" i="2"/>
  <c r="B29" i="2"/>
  <c r="C28" i="2" s="1"/>
  <c r="G28" i="2"/>
  <c r="F26" i="2"/>
  <c r="B26" i="2"/>
  <c r="F25" i="2"/>
  <c r="B25" i="2"/>
  <c r="F24" i="2"/>
  <c r="B24" i="2"/>
  <c r="G23" i="2"/>
  <c r="C23" i="2"/>
  <c r="F21" i="2"/>
  <c r="B21" i="2"/>
  <c r="C17" i="2" s="1"/>
  <c r="F20" i="2"/>
  <c r="G19" i="2" s="1"/>
  <c r="B20" i="2"/>
  <c r="B19" i="2"/>
  <c r="B18" i="2"/>
  <c r="F17" i="2"/>
  <c r="F16" i="2"/>
  <c r="G15" i="2"/>
  <c r="B15" i="2"/>
  <c r="B14" i="2"/>
  <c r="F13" i="2"/>
  <c r="G10" i="2" s="1"/>
  <c r="B13" i="2"/>
  <c r="C12" i="2" s="1"/>
  <c r="F12" i="2"/>
  <c r="F11" i="2"/>
  <c r="B10" i="2"/>
  <c r="C9" i="2"/>
  <c r="F8" i="2"/>
  <c r="F7" i="2"/>
  <c r="B7" i="2"/>
  <c r="F6" i="2"/>
  <c r="B6" i="2"/>
  <c r="C5" i="2" s="1"/>
  <c r="C45" i="2" s="1"/>
  <c r="G5" i="2"/>
  <c r="G45" i="2" s="1"/>
  <c r="B53" i="1"/>
  <c r="B52" i="1"/>
  <c r="B51" i="1"/>
  <c r="F51" i="1"/>
  <c r="C50" i="1"/>
  <c r="G50" i="1"/>
  <c r="B48" i="1"/>
  <c r="B47" i="1"/>
  <c r="B46" i="1"/>
  <c r="B45" i="1"/>
  <c r="C44" i="1" s="1"/>
  <c r="F45" i="1"/>
  <c r="G44" i="1" s="1"/>
  <c r="F40" i="1"/>
  <c r="G38" i="1" s="1"/>
  <c r="F39" i="1"/>
  <c r="E39" i="1"/>
  <c r="F37" i="1"/>
  <c r="G36" i="1"/>
  <c r="B36" i="1"/>
  <c r="F35" i="1"/>
  <c r="B35" i="1"/>
  <c r="G34" i="1"/>
  <c r="B34" i="1"/>
  <c r="B33" i="1"/>
  <c r="C32" i="1"/>
  <c r="F31" i="1"/>
  <c r="G30" i="1"/>
  <c r="B30" i="1"/>
  <c r="F29" i="1"/>
  <c r="G28" i="1" s="1"/>
  <c r="B29" i="1"/>
  <c r="F27" i="1"/>
  <c r="F26" i="1"/>
  <c r="B26" i="1"/>
  <c r="G25" i="1"/>
  <c r="C25" i="1"/>
  <c r="F24" i="1"/>
  <c r="G23" i="1"/>
  <c r="B23" i="1"/>
  <c r="F22" i="1"/>
  <c r="B22" i="1"/>
  <c r="F21" i="1"/>
  <c r="B21" i="1"/>
  <c r="F20" i="1"/>
  <c r="B20" i="1"/>
  <c r="F18" i="1"/>
  <c r="G17" i="1"/>
  <c r="B17" i="1"/>
  <c r="C15" i="1" s="1"/>
  <c r="F16" i="1"/>
  <c r="F15" i="1"/>
  <c r="G14" i="1" s="1"/>
  <c r="F13" i="1"/>
  <c r="F12" i="1"/>
  <c r="B12" i="1"/>
  <c r="F11" i="1"/>
  <c r="B11" i="1"/>
  <c r="F10" i="1"/>
  <c r="C10" i="1"/>
  <c r="G9" i="1"/>
  <c r="F8" i="1"/>
  <c r="B8" i="1"/>
  <c r="F7" i="1"/>
  <c r="B7" i="1"/>
  <c r="C6" i="1" l="1"/>
  <c r="G6" i="1"/>
  <c r="G41" i="1"/>
  <c r="C28" i="1"/>
  <c r="G19" i="1"/>
  <c r="C19" i="1"/>
  <c r="G46" i="2"/>
  <c r="E46" i="2" s="1"/>
  <c r="G47" i="2"/>
  <c r="C46" i="2"/>
  <c r="A46" i="2" s="1"/>
  <c r="G32" i="1"/>
  <c r="G42" i="1" s="1"/>
  <c r="C42" i="1" l="1"/>
  <c r="H43" i="1" s="1"/>
  <c r="C47" i="2"/>
</calcChain>
</file>

<file path=xl/sharedStrings.xml><?xml version="1.0" encoding="utf-8"?>
<sst xmlns="http://schemas.openxmlformats.org/spreadsheetml/2006/main" count="157" uniqueCount="133">
  <si>
    <t>ASEGURADORA ABANK S.A., SEGUROS DE PERSONAS</t>
  </si>
  <si>
    <t>BALANCE GENERAL AL 31 DE ENERO DE 2025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</si>
  <si>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</si>
  <si>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</si>
  <si>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</si>
  <si>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</si>
  <si>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</si>
  <si>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</si>
  <si>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</si>
  <si>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</si>
  <si>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</si>
  <si>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</si>
  <si>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</si>
  <si>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</si>
  <si>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</si>
  <si>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</si>
  <si>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</si>
  <si>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</si>
  <si>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</si>
  <si>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</si>
  <si>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</si>
  <si>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</si>
  <si>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</si>
  <si>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</si>
  <si>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</si>
  <si>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</si>
  <si>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</si>
  <si>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</si>
  <si>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</si>
  <si>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</si>
  <si>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</si>
  <si>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</si>
  <si>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FINANCIERAS</t>
  </si>
  <si>
    <t>PRIMAS DE SEGUROS DE ACCIDENTES Y ENFERMEDADES</t>
  </si>
  <si>
    <t>OBLIG.CON INSTITUCIONES NO FINANCIERAS</t>
  </si>
  <si>
    <t>PRIMAS VENCIDAS</t>
  </si>
  <si>
    <t>OBLIGACIONES POR VALORES TRANSADOS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</si>
  <si>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</si>
  <si>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</si>
  <si>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</si>
  <si>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</si>
  <si>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</si>
  <si>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</si>
  <si>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</si>
  <si>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</si>
  <si>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</si>
  <si>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</si>
  <si>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</si>
  <si>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</si>
  <si>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</si>
  <si>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</si>
  <si>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</si>
  <si>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</si>
  <si>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>TOTAL PASIVO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</si>
  <si>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</si>
  <si>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</si>
  <si>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</si>
  <si>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</si>
  <si>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</si>
  <si>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</si>
  <si>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</si>
  <si>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</si>
  <si>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</si>
  <si>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</si>
  <si>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</si>
  <si>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</si>
  <si>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</si>
  <si>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</si>
  <si>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POR CONTRA</t>
  </si>
  <si>
    <t>CONTINGENTES Y COMPROMISOS DEUDORAS</t>
  </si>
  <si>
    <t>RESPONSABILIDAD POR CONTRA POR POLIZAS DE SEGURO EN VIGOR</t>
  </si>
  <si>
    <t>RESPONSABILIDAD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</si>
  <si>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</si>
  <si>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</si>
  <si>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</si>
  <si>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POR CONTRA</t>
  </si>
  <si>
    <t>CUENTAS DE CONTROL DEUDORAS</t>
  </si>
  <si>
    <t>VALORES Y BIENES EN CUSTODIA</t>
  </si>
  <si>
    <t>PRESTAMOS INCOBRABLES RETIRADOS DEL ACTIVO</t>
  </si>
  <si>
    <t>INTERESES EN SUSPENSO DE PRESTAMOS VENCIDOS</t>
  </si>
  <si>
    <t>ESTADO DE RESULTADO DEL 01 DE ENERO AL 31 ENERO DE 2025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</si>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</sst>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8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66" fontId="3" fillId="0" borderId="2" xfId="3" applyNumberFormat="1" applyFont="1" applyFill="1" applyBorder="1"/>
    <xf numFmtId="10" fontId="3" fillId="0" borderId="0" xfId="2" applyNumberFormat="1" applyFont="1"/>
    <xf numFmtId="4" fontId="3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49" fontId="7" fillId="0" borderId="0" xfId="2" applyNumberFormat="1" applyFont="1" applyAlignment="1">
      <alignment horizontal="left" vertical="center"/>
    </xf>
    <xf numFmtId="164" fontId="6" fillId="0" borderId="2" xfId="3" applyFont="1" applyFill="1" applyBorder="1" applyAlignment="1">
      <alignment vertical="center"/>
    </xf>
    <xf numFmtId="0" fontId="11" fillId="0" borderId="0" xfId="2" applyFont="1" applyAlignment="1">
      <alignment horizontal="left" vertical="center"/>
    </xf>
    <xf numFmtId="164" fontId="3" fillId="0" borderId="0" xfId="2" applyNumberFormat="1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164" fontId="6" fillId="0" borderId="0" xfId="3" applyFont="1" applyBorder="1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0" fontId="7" fillId="0" borderId="0" xfId="2" applyFont="1" applyAlignment="1">
      <alignment horizontal="left"/>
    </xf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164" fontId="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_BALANCE GENERALA ASOCIADO ENERO 06" xfId="3" xr:uid="{8B766686-B2D5-4D0B-AE92-784BE0625606}"/>
    <cellStyle name="Moneda 2" xfId="4" xr:uid="{727A72BC-CFC7-40AD-836A-8779E88BEFCA}"/>
    <cellStyle name="Normal" xfId="0" builtinId="0"/>
    <cellStyle name="Normal 2" xfId="2" xr:uid="{2E9EB512-DD73-4A24-8116-AC96A5065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54</xdr:row>
      <xdr:rowOff>81876</xdr:rowOff>
    </xdr:from>
    <xdr:to>
      <xdr:col>1</xdr:col>
      <xdr:colOff>1003299</xdr:colOff>
      <xdr:row>58</xdr:row>
      <xdr:rowOff>34540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AB7891B-FE12-42C5-AEF4-3E304CF2CCCA}"/>
            </a:ext>
          </a:extLst>
        </xdr:cNvPr>
        <xdr:cNvSpPr/>
      </xdr:nvSpPr>
      <xdr:spPr>
        <a:xfrm>
          <a:off x="833966" y="9474103"/>
          <a:ext cx="3938924" cy="599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54</xdr:row>
      <xdr:rowOff>124595</xdr:rowOff>
    </xdr:from>
    <xdr:to>
      <xdr:col>5</xdr:col>
      <xdr:colOff>819053</xdr:colOff>
      <xdr:row>58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C3DE18D-B328-491F-99D3-27309E4634BB}"/>
            </a:ext>
          </a:extLst>
        </xdr:cNvPr>
        <xdr:cNvSpPr/>
      </xdr:nvSpPr>
      <xdr:spPr>
        <a:xfrm>
          <a:off x="7533120" y="923684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BC726CBB-E9DD-4543-B53E-40E6E249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3B0589-5466-419A-97F1-EE405807AF08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C7CA8DE-346A-4792-977C-3135C238EBC6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A635B56F-4781-48E1-980E-47360ED1B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EFF\2025\01.%20ENERO%202025\2025%2001%20EF-SSF.xlsx" TargetMode="External"/><Relationship Id="rId1" Type="http://schemas.openxmlformats.org/officeDocument/2006/relationships/externalLinkPath" Target="file:///Y:\EEFF\2025\01.%20ENERO%202025\2025%2001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F ACUM"/>
      <sheetName val="HT-BALANCE"/>
      <sheetName val="HT-EST.RESULT"/>
      <sheetName val="BALANCE-SSF"/>
      <sheetName val="EST.RESULTADO-SSF"/>
      <sheetName val="BALANCE (BVES)"/>
      <sheetName val="EST.RESULTAD (BVES)"/>
    </sheetNames>
    <sheetDataSet>
      <sheetData sheetId="0"/>
      <sheetData sheetId="1">
        <row r="9">
          <cell r="D9">
            <v>1100</v>
          </cell>
          <cell r="I9">
            <v>131035.12</v>
          </cell>
        </row>
        <row r="12">
          <cell r="I12">
            <v>4069478.24</v>
          </cell>
        </row>
        <row r="14">
          <cell r="D14">
            <v>536476.74</v>
          </cell>
        </row>
        <row r="17">
          <cell r="I17">
            <v>36006.29</v>
          </cell>
        </row>
        <row r="19">
          <cell r="D19">
            <v>3975000</v>
          </cell>
          <cell r="I19">
            <v>2046687.28</v>
          </cell>
        </row>
        <row r="22">
          <cell r="D22">
            <v>3063430.42</v>
          </cell>
        </row>
        <row r="23">
          <cell r="I23">
            <v>5082449.37</v>
          </cell>
        </row>
        <row r="26">
          <cell r="I26">
            <v>14323.85</v>
          </cell>
        </row>
        <row r="30">
          <cell r="I30">
            <v>895583.51</v>
          </cell>
        </row>
        <row r="33">
          <cell r="D33">
            <v>1215204.75</v>
          </cell>
          <cell r="I33">
            <v>186143.59</v>
          </cell>
        </row>
        <row r="38">
          <cell r="I38">
            <v>311698.65999999997</v>
          </cell>
        </row>
        <row r="44">
          <cell r="I44">
            <v>370000</v>
          </cell>
        </row>
        <row r="47">
          <cell r="D47">
            <v>6521483.8100000005</v>
          </cell>
        </row>
        <row r="49">
          <cell r="I49">
            <v>1698463.01</v>
          </cell>
        </row>
        <row r="51">
          <cell r="D51">
            <v>13568503.09</v>
          </cell>
        </row>
        <row r="52">
          <cell r="I52">
            <v>7218439.0899999999</v>
          </cell>
        </row>
        <row r="55">
          <cell r="D55">
            <v>405018.99</v>
          </cell>
        </row>
        <row r="58">
          <cell r="D58">
            <v>-58294.53</v>
          </cell>
        </row>
        <row r="59">
          <cell r="I59">
            <v>45303.76</v>
          </cell>
        </row>
        <row r="63">
          <cell r="D63">
            <v>603798.56000000006</v>
          </cell>
        </row>
        <row r="65">
          <cell r="I65">
            <v>188358.96000000002</v>
          </cell>
        </row>
        <row r="69">
          <cell r="I69">
            <v>22934.34</v>
          </cell>
        </row>
        <row r="71">
          <cell r="D71">
            <v>850384.57000000007</v>
          </cell>
        </row>
        <row r="73">
          <cell r="I73">
            <v>208933.18</v>
          </cell>
        </row>
        <row r="77">
          <cell r="D77">
            <v>-700302.78</v>
          </cell>
        </row>
        <row r="83">
          <cell r="D83">
            <v>2292015.88</v>
          </cell>
          <cell r="I83">
            <v>94133.91</v>
          </cell>
        </row>
        <row r="92">
          <cell r="D92">
            <v>639033.26</v>
          </cell>
        </row>
        <row r="96">
          <cell r="I96">
            <v>7500000</v>
          </cell>
        </row>
        <row r="98">
          <cell r="D98">
            <v>74445.73</v>
          </cell>
        </row>
        <row r="105">
          <cell r="D105">
            <v>-127086.32</v>
          </cell>
          <cell r="H105">
            <v>364060.74</v>
          </cell>
        </row>
        <row r="107">
          <cell r="H107">
            <v>-498406.34000000055</v>
          </cell>
        </row>
        <row r="108">
          <cell r="H108">
            <v>2874585.61</v>
          </cell>
        </row>
        <row r="116">
          <cell r="D116">
            <v>1130439633.6500001</v>
          </cell>
          <cell r="I116">
            <v>1264167876.9400001</v>
          </cell>
        </row>
        <row r="120">
          <cell r="D120">
            <v>26217899.800000001</v>
          </cell>
        </row>
        <row r="122">
          <cell r="H122">
            <v>843549.02</v>
          </cell>
        </row>
        <row r="124">
          <cell r="D124">
            <v>104158368.54000001</v>
          </cell>
        </row>
        <row r="128">
          <cell r="D128">
            <v>3351974.95</v>
          </cell>
        </row>
        <row r="135">
          <cell r="C135">
            <v>808000</v>
          </cell>
        </row>
        <row r="136">
          <cell r="C136">
            <v>30907.46</v>
          </cell>
        </row>
        <row r="137">
          <cell r="C137">
            <v>4641.5600000000004</v>
          </cell>
        </row>
      </sheetData>
      <sheetData sheetId="2">
        <row r="6">
          <cell r="D6">
            <v>70280.73</v>
          </cell>
          <cell r="J6">
            <v>287945.53999999998</v>
          </cell>
        </row>
        <row r="9">
          <cell r="D9">
            <v>1043226.37</v>
          </cell>
          <cell r="J9">
            <v>485862.35</v>
          </cell>
        </row>
        <row r="12">
          <cell r="J12">
            <v>40726.730000000003</v>
          </cell>
        </row>
        <row r="18">
          <cell r="J18">
            <v>119415.27</v>
          </cell>
        </row>
        <row r="19">
          <cell r="D19">
            <v>192746.96</v>
          </cell>
        </row>
        <row r="22">
          <cell r="J22">
            <v>588072.76</v>
          </cell>
        </row>
        <row r="25">
          <cell r="D25">
            <v>0</v>
          </cell>
        </row>
        <row r="26">
          <cell r="J26">
            <v>437.57</v>
          </cell>
        </row>
        <row r="28">
          <cell r="D28">
            <v>0</v>
          </cell>
        </row>
        <row r="31">
          <cell r="D31">
            <v>134300.37</v>
          </cell>
          <cell r="J31">
            <v>17570.189999999999</v>
          </cell>
        </row>
        <row r="34">
          <cell r="J34">
            <v>52044.45</v>
          </cell>
        </row>
        <row r="36">
          <cell r="D36">
            <v>8723.91</v>
          </cell>
        </row>
        <row r="39">
          <cell r="J39">
            <v>219.78</v>
          </cell>
        </row>
        <row r="40">
          <cell r="D40">
            <v>67786.679999999993</v>
          </cell>
        </row>
        <row r="41">
          <cell r="J41">
            <v>871.2</v>
          </cell>
        </row>
        <row r="44">
          <cell r="D44">
            <v>0</v>
          </cell>
        </row>
        <row r="46">
          <cell r="J46">
            <v>0</v>
          </cell>
        </row>
        <row r="47">
          <cell r="D47">
            <v>1723.44</v>
          </cell>
        </row>
        <row r="49">
          <cell r="J49">
            <v>33500</v>
          </cell>
        </row>
        <row r="57">
          <cell r="D57">
            <v>146244.89000000001</v>
          </cell>
          <cell r="J57">
            <v>0</v>
          </cell>
        </row>
        <row r="62">
          <cell r="J62">
            <v>8865.9399999999987</v>
          </cell>
        </row>
        <row r="66">
          <cell r="K66">
            <v>39.049999999999997</v>
          </cell>
        </row>
        <row r="72">
          <cell r="J72">
            <v>15.93</v>
          </cell>
        </row>
        <row r="83">
          <cell r="D83">
            <v>25868.86</v>
          </cell>
        </row>
        <row r="85">
          <cell r="D85">
            <v>96724.19</v>
          </cell>
        </row>
        <row r="89">
          <cell r="D89">
            <v>6452.27</v>
          </cell>
        </row>
        <row r="93">
          <cell r="D93">
            <v>46545.85</v>
          </cell>
        </row>
        <row r="99">
          <cell r="D99">
            <v>23623.81</v>
          </cell>
        </row>
        <row r="105">
          <cell r="D105">
            <v>79209.900000000009</v>
          </cell>
        </row>
        <row r="122">
          <cell r="D122">
            <v>61015.91</v>
          </cell>
        </row>
        <row r="141">
          <cell r="D141">
            <v>1827.37</v>
          </cell>
        </row>
        <row r="145">
          <cell r="D145">
            <v>82384.55</v>
          </cell>
        </row>
        <row r="151">
          <cell r="D151">
            <v>5015.29</v>
          </cell>
        </row>
        <row r="156">
          <cell r="D156">
            <v>18019.670000000002</v>
          </cell>
        </row>
        <row r="167">
          <cell r="D167">
            <v>3324.08</v>
          </cell>
        </row>
        <row r="169">
          <cell r="D169">
            <v>18948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70B9-BAD0-489A-BE2E-6D2C13CE5191}">
  <sheetPr>
    <tabColor rgb="FF0070C0"/>
    <pageSetUpPr fitToPage="1"/>
  </sheetPr>
  <dimension ref="A1:N63"/>
  <sheetViews>
    <sheetView tabSelected="1" view="pageBreakPreview" topLeftCell="D37" zoomScale="110" zoomScaleNormal="110" zoomScaleSheetLayoutView="110" workbookViewId="0">
      <selection activeCell="L51" sqref="L51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0.5" style="2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">
        <v>1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2</v>
      </c>
      <c r="B3" s="4"/>
      <c r="C3" s="4"/>
      <c r="D3" s="4"/>
      <c r="E3" s="4"/>
      <c r="F3" s="4"/>
      <c r="G3" s="4"/>
    </row>
    <row r="4" spans="1:10" ht="12.5" customHeight="1" x14ac:dyDescent="0.35">
      <c r="E4" s="5" t="s">
        <v>3</v>
      </c>
    </row>
    <row r="5" spans="1:10" ht="12.75" customHeight="1" x14ac:dyDescent="0.35">
      <c r="A5" s="7" t="s">
        <v>4</v>
      </c>
      <c r="E5" s="7" t="s">
        <v>5</v>
      </c>
    </row>
    <row r="6" spans="1:10" ht="13" customHeight="1" x14ac:dyDescent="0.35">
      <c r="A6" s="8" t="s">
        <v>6</v>
      </c>
      <c r="B6" s="9" t="s">
        <v>3</v>
      </c>
      <c r="C6" s="10">
        <f>SUM(B7:B8)</f>
        <v>537576.74</v>
      </c>
      <c r="D6" s="11"/>
      <c r="E6" s="8" t="s">
        <v>7</v>
      </c>
      <c r="F6" s="12"/>
      <c r="G6" s="10">
        <f>SUM(F7:F8)</f>
        <v>4200513.3600000003</v>
      </c>
    </row>
    <row r="7" spans="1:10" ht="13" customHeight="1" x14ac:dyDescent="0.35">
      <c r="A7" s="5" t="s">
        <v>8</v>
      </c>
      <c r="B7" s="9">
        <f>+'[1]HT-BALANCE'!D9</f>
        <v>1100</v>
      </c>
      <c r="E7" s="5" t="s">
        <v>9</v>
      </c>
      <c r="F7" s="12">
        <f>+'[1]HT-BALANCE'!I9</f>
        <v>131035.12</v>
      </c>
      <c r="G7" s="10"/>
    </row>
    <row r="8" spans="1:10" ht="13" customHeight="1" x14ac:dyDescent="0.35">
      <c r="A8" s="5" t="s">
        <v>10</v>
      </c>
      <c r="B8" s="13">
        <f>+'[1]HT-BALANCE'!D14</f>
        <v>536476.74</v>
      </c>
      <c r="C8" s="10"/>
      <c r="D8" s="2" t="s">
        <v>3</v>
      </c>
      <c r="E8" s="5" t="s">
        <v>11</v>
      </c>
      <c r="F8" s="13">
        <f>+'[1]HT-BALANCE'!I12</f>
        <v>4069478.24</v>
      </c>
    </row>
    <row r="9" spans="1:10" ht="13" customHeight="1" x14ac:dyDescent="0.35">
      <c r="B9" s="9"/>
      <c r="E9" s="8" t="s">
        <v>12</v>
      </c>
      <c r="F9" s="12"/>
      <c r="G9" s="10">
        <f>SUM(F10:F13)</f>
        <v>7179466.79</v>
      </c>
    </row>
    <row r="10" spans="1:10" ht="13" customHeight="1" x14ac:dyDescent="0.35">
      <c r="A10" s="8" t="s">
        <v>13</v>
      </c>
      <c r="B10" s="9" t="s">
        <v>3</v>
      </c>
      <c r="C10" s="10">
        <f>SUM(B11:B13)</f>
        <v>7038430.4199999999</v>
      </c>
      <c r="E10" s="5" t="s">
        <v>14</v>
      </c>
      <c r="F10" s="12">
        <f>+'[1]HT-BALANCE'!I17</f>
        <v>36006.29</v>
      </c>
      <c r="G10" s="10"/>
    </row>
    <row r="11" spans="1:10" ht="13" customHeight="1" x14ac:dyDescent="0.35">
      <c r="A11" s="5" t="s">
        <v>15</v>
      </c>
      <c r="B11" s="9">
        <f>+'[1]HT-BALANCE'!D19</f>
        <v>3975000</v>
      </c>
      <c r="E11" s="5" t="s">
        <v>16</v>
      </c>
      <c r="F11" s="14">
        <f>+'[1]HT-BALANCE'!I19</f>
        <v>2046687.28</v>
      </c>
    </row>
    <row r="12" spans="1:10" ht="13" customHeight="1" x14ac:dyDescent="0.35">
      <c r="A12" s="5" t="s">
        <v>17</v>
      </c>
      <c r="B12" s="9">
        <f>+'[1]HT-BALANCE'!D22</f>
        <v>3063430.42</v>
      </c>
      <c r="D12" s="15"/>
      <c r="E12" s="5" t="s">
        <v>18</v>
      </c>
      <c r="F12" s="14">
        <f>+'[1]HT-BALANCE'!I23</f>
        <v>5082449.37</v>
      </c>
      <c r="G12" s="10"/>
      <c r="J12" s="16"/>
    </row>
    <row r="13" spans="1:10" ht="13" customHeight="1" x14ac:dyDescent="0.35">
      <c r="A13" s="5" t="s">
        <v>19</v>
      </c>
      <c r="B13" s="13">
        <v>0</v>
      </c>
      <c r="D13" s="15"/>
      <c r="E13" s="5" t="s">
        <v>20</v>
      </c>
      <c r="F13" s="13">
        <f>+'[1]HT-BALANCE'!I26</f>
        <v>14323.85</v>
      </c>
    </row>
    <row r="14" spans="1:10" ht="13" customHeight="1" x14ac:dyDescent="0.35">
      <c r="B14" s="12"/>
      <c r="D14" s="15"/>
      <c r="E14" s="8" t="s">
        <v>21</v>
      </c>
      <c r="G14" s="14">
        <f>SUM(F15:F16)</f>
        <v>1081727.1000000001</v>
      </c>
      <c r="J14" s="16"/>
    </row>
    <row r="15" spans="1:10" ht="13" customHeight="1" x14ac:dyDescent="0.35">
      <c r="A15" s="8" t="s">
        <v>22</v>
      </c>
      <c r="B15" s="17"/>
      <c r="C15" s="14">
        <f>SUM(B17:B17)</f>
        <v>1215204.75</v>
      </c>
      <c r="D15" s="15"/>
      <c r="E15" s="5" t="s">
        <v>23</v>
      </c>
      <c r="F15" s="14">
        <f>+'[1]HT-BALANCE'!I30</f>
        <v>895583.51</v>
      </c>
    </row>
    <row r="16" spans="1:10" ht="13" customHeight="1" x14ac:dyDescent="0.35">
      <c r="A16" s="5" t="s">
        <v>24</v>
      </c>
      <c r="B16" s="17"/>
      <c r="C16" s="14"/>
      <c r="E16" s="5" t="s">
        <v>25</v>
      </c>
      <c r="F16" s="13">
        <f>+'[1]HT-BALANCE'!I33</f>
        <v>186143.59</v>
      </c>
    </row>
    <row r="17" spans="1:14" ht="13" customHeight="1" x14ac:dyDescent="0.35">
      <c r="A17" s="5" t="s">
        <v>26</v>
      </c>
      <c r="B17" s="13">
        <f>+'[1]HT-BALANCE'!D33</f>
        <v>1215204.75</v>
      </c>
      <c r="C17" s="14"/>
      <c r="E17" s="8" t="s">
        <v>27</v>
      </c>
      <c r="F17" s="18"/>
      <c r="G17" s="10">
        <f>SUM(F18)</f>
        <v>311698.65999999997</v>
      </c>
    </row>
    <row r="18" spans="1:14" ht="13" customHeight="1" x14ac:dyDescent="0.35">
      <c r="E18" s="5" t="s">
        <v>28</v>
      </c>
      <c r="F18" s="19">
        <f>+'[1]HT-BALANCE'!I38</f>
        <v>311698.65999999997</v>
      </c>
      <c r="G18" s="10"/>
    </row>
    <row r="19" spans="1:14" ht="13" customHeight="1" x14ac:dyDescent="0.35">
      <c r="A19" s="8" t="s">
        <v>29</v>
      </c>
      <c r="B19" s="9"/>
      <c r="C19" s="10">
        <f>SUM(B20:B23)</f>
        <v>20436711.359999996</v>
      </c>
      <c r="E19" s="8" t="s">
        <v>30</v>
      </c>
      <c r="F19" s="14"/>
      <c r="G19" s="14">
        <f>SUM(F20:F22)</f>
        <v>9286902.0999999996</v>
      </c>
    </row>
    <row r="20" spans="1:14" ht="13" customHeight="1" x14ac:dyDescent="0.35">
      <c r="A20" s="5" t="s">
        <v>31</v>
      </c>
      <c r="B20" s="9">
        <f>+'[1]HT-BALANCE'!D47</f>
        <v>6521483.8100000005</v>
      </c>
      <c r="E20" s="2" t="s">
        <v>32</v>
      </c>
      <c r="F20" s="14">
        <f>+'[1]HT-BALANCE'!I44</f>
        <v>370000</v>
      </c>
      <c r="G20" s="14"/>
    </row>
    <row r="21" spans="1:14" ht="13" customHeight="1" x14ac:dyDescent="0.35">
      <c r="A21" s="20" t="s">
        <v>33</v>
      </c>
      <c r="B21" s="14">
        <f>+'[1]HT-BALANCE'!D51</f>
        <v>13568503.09</v>
      </c>
      <c r="E21" s="5" t="s">
        <v>34</v>
      </c>
      <c r="F21" s="14">
        <f>+'[1]HT-BALANCE'!I49</f>
        <v>1698463.01</v>
      </c>
      <c r="G21" s="10"/>
    </row>
    <row r="22" spans="1:14" ht="13" customHeight="1" x14ac:dyDescent="0.35">
      <c r="A22" s="5" t="s">
        <v>35</v>
      </c>
      <c r="B22" s="10">
        <f>+'[1]HT-BALANCE'!D55</f>
        <v>405018.99</v>
      </c>
      <c r="E22" s="5" t="s">
        <v>36</v>
      </c>
      <c r="F22" s="19">
        <f>+'[1]HT-BALANCE'!I52</f>
        <v>7218439.0899999999</v>
      </c>
      <c r="G22" s="10"/>
    </row>
    <row r="23" spans="1:14" ht="13" customHeight="1" x14ac:dyDescent="0.35">
      <c r="A23" s="5" t="s">
        <v>37</v>
      </c>
      <c r="B23" s="21">
        <f>+'[1]HT-BALANCE'!D58</f>
        <v>-58294.53</v>
      </c>
      <c r="E23" s="8" t="s">
        <v>38</v>
      </c>
      <c r="F23" s="18"/>
      <c r="G23" s="10">
        <f>SUM(F24)</f>
        <v>45303.76</v>
      </c>
    </row>
    <row r="24" spans="1:14" ht="13" customHeight="1" x14ac:dyDescent="0.35">
      <c r="E24" s="5" t="s">
        <v>39</v>
      </c>
      <c r="F24" s="13">
        <f>+'[1]HT-BALANCE'!I59</f>
        <v>45303.76</v>
      </c>
      <c r="G24" s="10"/>
    </row>
    <row r="25" spans="1:14" ht="13" customHeight="1" x14ac:dyDescent="0.35">
      <c r="A25" s="8" t="s">
        <v>40</v>
      </c>
      <c r="B25" s="12"/>
      <c r="C25" s="14">
        <f>SUM(B26)</f>
        <v>603798.56000000006</v>
      </c>
      <c r="E25" s="8" t="s">
        <v>41</v>
      </c>
      <c r="F25" s="9"/>
      <c r="G25" s="10">
        <f>SUM(F26:F27)</f>
        <v>397292.14</v>
      </c>
    </row>
    <row r="26" spans="1:14" ht="13" customHeight="1" x14ac:dyDescent="0.35">
      <c r="A26" s="5" t="s">
        <v>42</v>
      </c>
      <c r="B26" s="13">
        <f>+'[1]HT-BALANCE'!D63</f>
        <v>603798.56000000006</v>
      </c>
      <c r="E26" s="5" t="s">
        <v>43</v>
      </c>
      <c r="F26" s="12">
        <f>+'[1]HT-BALANCE'!I65</f>
        <v>188358.96000000002</v>
      </c>
    </row>
    <row r="27" spans="1:14" ht="13" customHeight="1" x14ac:dyDescent="0.35">
      <c r="B27" s="12"/>
      <c r="E27" s="5" t="s">
        <v>44</v>
      </c>
      <c r="F27" s="13">
        <f>+'[1]HT-BALANCE'!I73</f>
        <v>208933.18</v>
      </c>
      <c r="G27" s="10"/>
    </row>
    <row r="28" spans="1:14" ht="13" customHeight="1" x14ac:dyDescent="0.5">
      <c r="A28" s="8" t="s">
        <v>45</v>
      </c>
      <c r="B28" s="9" t="s">
        <v>3</v>
      </c>
      <c r="C28" s="10">
        <f>SUM(B29:B30)</f>
        <v>150081.79000000004</v>
      </c>
      <c r="E28" s="22" t="s">
        <v>46</v>
      </c>
      <c r="F28" s="23"/>
      <c r="G28" s="24">
        <f>SUM(F29:F29)</f>
        <v>22934.34</v>
      </c>
    </row>
    <row r="29" spans="1:14" ht="13" customHeight="1" x14ac:dyDescent="0.35">
      <c r="A29" s="5" t="s">
        <v>47</v>
      </c>
      <c r="B29" s="12">
        <f>+'[1]HT-BALANCE'!D71</f>
        <v>850384.57000000007</v>
      </c>
      <c r="E29" s="2" t="s">
        <v>48</v>
      </c>
      <c r="F29" s="25">
        <f>+'[1]HT-BALANCE'!I69</f>
        <v>22934.34</v>
      </c>
      <c r="G29" s="24"/>
      <c r="N29" s="26"/>
    </row>
    <row r="30" spans="1:14" ht="13" customHeight="1" x14ac:dyDescent="0.35">
      <c r="A30" s="5" t="s">
        <v>49</v>
      </c>
      <c r="B30" s="13">
        <f>+'[1]HT-BALANCE'!D77</f>
        <v>-700302.78</v>
      </c>
      <c r="E30" s="8" t="s">
        <v>50</v>
      </c>
      <c r="G30" s="14">
        <f>SUM(F31)</f>
        <v>94133.91</v>
      </c>
      <c r="K30" s="26"/>
    </row>
    <row r="31" spans="1:14" ht="13" customHeight="1" x14ac:dyDescent="0.35">
      <c r="B31" s="9"/>
      <c r="E31" s="27" t="s">
        <v>51</v>
      </c>
      <c r="F31" s="13">
        <f>+'[1]HT-BALANCE'!I83</f>
        <v>94133.91</v>
      </c>
    </row>
    <row r="32" spans="1:14" ht="13" customHeight="1" x14ac:dyDescent="0.35">
      <c r="A32" s="8" t="s">
        <v>52</v>
      </c>
      <c r="B32" s="9"/>
      <c r="C32" s="10">
        <f>SUM(B33:B36)</f>
        <v>2878408.55</v>
      </c>
      <c r="E32" s="28" t="s">
        <v>53</v>
      </c>
      <c r="F32" s="9" t="s">
        <v>3</v>
      </c>
      <c r="G32" s="29">
        <f>SUM(G6:G31)</f>
        <v>22619972.16</v>
      </c>
    </row>
    <row r="33" spans="1:10" ht="13" customHeight="1" x14ac:dyDescent="0.35">
      <c r="A33" s="5" t="s">
        <v>54</v>
      </c>
      <c r="B33" s="9">
        <f>+'[1]HT-BALANCE'!D83</f>
        <v>2292015.88</v>
      </c>
      <c r="C33" s="10"/>
      <c r="E33" s="28" t="s">
        <v>55</v>
      </c>
      <c r="F33" s="9" t="s">
        <v>3</v>
      </c>
      <c r="G33" s="10" t="s">
        <v>3</v>
      </c>
    </row>
    <row r="34" spans="1:10" ht="13" customHeight="1" x14ac:dyDescent="0.35">
      <c r="A34" s="5" t="s">
        <v>56</v>
      </c>
      <c r="B34" s="10">
        <f>+'[1]HT-BALANCE'!D92</f>
        <v>639033.26</v>
      </c>
      <c r="C34" s="10"/>
      <c r="E34" s="8" t="s">
        <v>57</v>
      </c>
      <c r="F34" s="9"/>
      <c r="G34" s="10">
        <f>+F35</f>
        <v>7500000</v>
      </c>
      <c r="J34" s="11"/>
    </row>
    <row r="35" spans="1:10" ht="13" customHeight="1" x14ac:dyDescent="0.35">
      <c r="A35" s="5" t="s">
        <v>58</v>
      </c>
      <c r="B35" s="9">
        <f>+'[1]HT-BALANCE'!D98</f>
        <v>74445.73</v>
      </c>
      <c r="C35" s="10"/>
      <c r="E35" s="5" t="s">
        <v>59</v>
      </c>
      <c r="F35" s="13">
        <f>+'[1]HT-BALANCE'!I96</f>
        <v>7500000</v>
      </c>
      <c r="G35" s="10"/>
    </row>
    <row r="36" spans="1:10" ht="13" customHeight="1" x14ac:dyDescent="0.35">
      <c r="A36" s="5" t="s">
        <v>60</v>
      </c>
      <c r="B36" s="13">
        <f>+'[1]HT-BALANCE'!D105</f>
        <v>-127086.32</v>
      </c>
      <c r="E36" s="8" t="s">
        <v>61</v>
      </c>
      <c r="G36" s="12">
        <f>+F37</f>
        <v>364060.74</v>
      </c>
    </row>
    <row r="37" spans="1:10" ht="13" customHeight="1" x14ac:dyDescent="0.35">
      <c r="B37" s="12"/>
      <c r="E37" s="5" t="s">
        <v>62</v>
      </c>
      <c r="F37" s="13">
        <f>+'[1]HT-BALANCE'!H105</f>
        <v>364060.74</v>
      </c>
    </row>
    <row r="38" spans="1:10" ht="13" customHeight="1" x14ac:dyDescent="0.35">
      <c r="B38" s="12"/>
      <c r="E38" s="8" t="s">
        <v>63</v>
      </c>
      <c r="F38" s="12"/>
      <c r="G38" s="10">
        <f>SUM(F39:F40)</f>
        <v>2376179.2699999996</v>
      </c>
    </row>
    <row r="39" spans="1:10" ht="13" customHeight="1" x14ac:dyDescent="0.35">
      <c r="B39" s="12"/>
      <c r="E39" s="5" t="str">
        <f>IF(F39&lt;0,"PERDIDA DEL EJERCICIO","UTILIDAD DEL EJERCICIO")</f>
        <v>PERDIDA DEL EJERCICIO</v>
      </c>
      <c r="F39" s="12">
        <f>+'[1]HT-BALANCE'!H107</f>
        <v>-498406.34000000055</v>
      </c>
    </row>
    <row r="40" spans="1:10" ht="13" customHeight="1" x14ac:dyDescent="0.35">
      <c r="E40" s="5" t="s">
        <v>64</v>
      </c>
      <c r="F40" s="13">
        <f>+'[1]HT-BALANCE'!H108</f>
        <v>2874585.61</v>
      </c>
    </row>
    <row r="41" spans="1:10" ht="13" customHeight="1" x14ac:dyDescent="0.35">
      <c r="E41" s="7" t="s">
        <v>65</v>
      </c>
      <c r="F41" s="12"/>
      <c r="G41" s="29">
        <f>SUM(G34:G40)</f>
        <v>10240240.01</v>
      </c>
      <c r="H41" s="11"/>
    </row>
    <row r="42" spans="1:10" ht="14.5" customHeight="1" thickBot="1" x14ac:dyDescent="0.4">
      <c r="A42" s="28" t="s">
        <v>66</v>
      </c>
      <c r="B42" s="30" t="s">
        <v>3</v>
      </c>
      <c r="C42" s="31">
        <f>SUM(C5:C41)</f>
        <v>32860212.169999994</v>
      </c>
      <c r="E42" s="7" t="s">
        <v>67</v>
      </c>
      <c r="F42" s="9"/>
      <c r="G42" s="32">
        <f>G32+G41</f>
        <v>32860212.170000002</v>
      </c>
      <c r="H42" s="11"/>
    </row>
    <row r="43" spans="1:10" ht="14.5" customHeight="1" thickTop="1" x14ac:dyDescent="0.35">
      <c r="E43" s="7"/>
      <c r="F43" s="9"/>
      <c r="G43" s="104"/>
      <c r="H43" s="11">
        <f>+G42-C42</f>
        <v>0</v>
      </c>
    </row>
    <row r="44" spans="1:10" ht="17" customHeight="1" x14ac:dyDescent="0.35">
      <c r="A44" s="8" t="s">
        <v>69</v>
      </c>
      <c r="B44" s="30"/>
      <c r="C44" s="34">
        <f>SUM(B45:B48)</f>
        <v>1264167876.9400001</v>
      </c>
      <c r="E44" s="33" t="s">
        <v>68</v>
      </c>
      <c r="F44" s="9"/>
      <c r="G44" s="34">
        <f>SUM(F45)</f>
        <v>1264167876.9400001</v>
      </c>
      <c r="H44" s="11"/>
    </row>
    <row r="45" spans="1:10" ht="12.75" customHeight="1" x14ac:dyDescent="0.35">
      <c r="A45" s="35" t="s">
        <v>71</v>
      </c>
      <c r="B45" s="9">
        <f>+'[1]HT-BALANCE'!D116</f>
        <v>1130439633.6500001</v>
      </c>
      <c r="C45" s="30"/>
      <c r="E45" s="20" t="s">
        <v>70</v>
      </c>
      <c r="F45" s="13">
        <f>+'[1]HT-BALANCE'!I116</f>
        <v>1264167876.9400001</v>
      </c>
      <c r="G45" s="30"/>
      <c r="H45" s="11"/>
    </row>
    <row r="46" spans="1:10" ht="18" customHeight="1" x14ac:dyDescent="0.35">
      <c r="A46" s="5" t="s">
        <v>72</v>
      </c>
      <c r="B46" s="37">
        <f>+'[1]HT-BALANCE'!D120</f>
        <v>26217899.800000001</v>
      </c>
      <c r="C46" s="38"/>
      <c r="E46" s="36"/>
      <c r="F46" s="37"/>
      <c r="G46" s="38"/>
    </row>
    <row r="47" spans="1:10" ht="18" customHeight="1" x14ac:dyDescent="0.35">
      <c r="A47" s="39" t="s">
        <v>73</v>
      </c>
      <c r="B47" s="37">
        <f>+'[1]HT-BALANCE'!D124</f>
        <v>104158368.54000001</v>
      </c>
      <c r="F47" s="37"/>
      <c r="G47" s="38"/>
    </row>
    <row r="48" spans="1:10" ht="18" customHeight="1" x14ac:dyDescent="0.35">
      <c r="A48" s="20" t="s">
        <v>74</v>
      </c>
      <c r="B48" s="42">
        <f>+'[1]HT-BALANCE'!D128</f>
        <v>3351974.95</v>
      </c>
      <c r="E48" s="40"/>
      <c r="F48" s="37"/>
      <c r="G48" s="41"/>
    </row>
    <row r="49" spans="1:11" ht="18" customHeight="1" x14ac:dyDescent="0.35">
      <c r="B49" s="41"/>
      <c r="C49" s="38"/>
      <c r="E49" s="40"/>
      <c r="F49" s="37"/>
      <c r="G49" s="41"/>
    </row>
    <row r="50" spans="1:11" ht="12.75" customHeight="1" x14ac:dyDescent="0.35">
      <c r="A50" s="8" t="s">
        <v>76</v>
      </c>
      <c r="B50" s="41"/>
      <c r="C50" s="43">
        <f>SUM(B51:B53)</f>
        <v>843549.02</v>
      </c>
      <c r="E50" s="8" t="s">
        <v>75</v>
      </c>
      <c r="G50" s="43">
        <f>+F51</f>
        <v>843549.02</v>
      </c>
    </row>
    <row r="51" spans="1:11" ht="12.75" customHeight="1" x14ac:dyDescent="0.35">
      <c r="A51" s="5" t="s">
        <v>77</v>
      </c>
      <c r="B51" s="44">
        <f>+'[1]HT-BALANCE'!C135</f>
        <v>808000</v>
      </c>
      <c r="C51" s="38"/>
      <c r="E51" s="5" t="s">
        <v>75</v>
      </c>
      <c r="F51" s="19">
        <f>+'[1]HT-BALANCE'!H122</f>
        <v>843549.02</v>
      </c>
    </row>
    <row r="52" spans="1:11" ht="12.75" customHeight="1" x14ac:dyDescent="0.35">
      <c r="A52" s="5" t="s">
        <v>78</v>
      </c>
      <c r="B52" s="44">
        <f>+'[1]HT-BALANCE'!C136</f>
        <v>30907.46</v>
      </c>
      <c r="C52" s="38"/>
      <c r="F52" s="14"/>
    </row>
    <row r="53" spans="1:11" ht="12.75" customHeight="1" x14ac:dyDescent="0.35">
      <c r="A53" s="45" t="s">
        <v>79</v>
      </c>
      <c r="B53" s="42">
        <f>+'[1]HT-BALANCE'!C137</f>
        <v>4641.5600000000004</v>
      </c>
      <c r="C53" s="38"/>
      <c r="F53" s="14"/>
    </row>
    <row r="54" spans="1:11" ht="12.75" customHeight="1" x14ac:dyDescent="0.35">
      <c r="B54" s="41"/>
      <c r="C54" s="38"/>
      <c r="K54" s="11"/>
    </row>
    <row r="55" spans="1:11" ht="12.75" customHeight="1" x14ac:dyDescent="0.35">
      <c r="B55" s="41"/>
      <c r="C55" s="38"/>
      <c r="K55" s="11"/>
    </row>
    <row r="56" spans="1:11" ht="12.75" customHeight="1" x14ac:dyDescent="0.35">
      <c r="B56" s="41"/>
      <c r="C56" s="38"/>
      <c r="K56" s="11"/>
    </row>
    <row r="57" spans="1:11" ht="12.75" customHeight="1" x14ac:dyDescent="0.35">
      <c r="B57" s="41"/>
      <c r="C57" s="38"/>
    </row>
    <row r="58" spans="1:11" ht="12.75" customHeight="1" x14ac:dyDescent="0.35">
      <c r="B58" s="41"/>
      <c r="C58" s="38"/>
      <c r="H58" s="11"/>
      <c r="J58" s="46"/>
    </row>
    <row r="59" spans="1:11" ht="12.75" customHeight="1" x14ac:dyDescent="0.35">
      <c r="B59" s="41"/>
      <c r="C59" s="38"/>
      <c r="J59" s="11"/>
    </row>
    <row r="60" spans="1:11" ht="12.75" customHeight="1" x14ac:dyDescent="0.35">
      <c r="A60" s="49"/>
      <c r="C60" s="48"/>
      <c r="F60" s="47"/>
      <c r="G60" s="48"/>
    </row>
    <row r="61" spans="1:11" ht="12.75" customHeight="1" x14ac:dyDescent="0.35">
      <c r="A61" s="50"/>
      <c r="C61" s="48"/>
      <c r="F61" s="48"/>
      <c r="G61" s="48"/>
      <c r="J61" s="11"/>
    </row>
    <row r="62" spans="1:11" ht="12.75" customHeight="1" x14ac:dyDescent="0.35">
      <c r="D62" s="51"/>
      <c r="F62" s="48"/>
      <c r="G62" s="48"/>
    </row>
    <row r="63" spans="1:11" ht="12.75" customHeight="1" x14ac:dyDescent="0.35">
      <c r="D63" s="51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81D1-74B3-4880-913B-E8A30AEBC96B}">
  <sheetPr>
    <tabColor rgb="FF0070C0"/>
    <pageSetUpPr fitToPage="1"/>
  </sheetPr>
  <dimension ref="A1:H62"/>
  <sheetViews>
    <sheetView topLeftCell="B1" zoomScale="110" zoomScaleNormal="110" zoomScaleSheetLayoutView="110" workbookViewId="0">
      <selection activeCell="B54" sqref="B54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16384" width="10.5" style="2"/>
  </cols>
  <sheetData>
    <row r="1" spans="1:8" ht="17.25" customHeight="1" x14ac:dyDescent="0.45">
      <c r="A1" s="52" t="s">
        <v>0</v>
      </c>
      <c r="B1" s="53"/>
      <c r="C1" s="53"/>
      <c r="D1" s="53"/>
      <c r="E1" s="54"/>
      <c r="F1" s="53"/>
      <c r="G1" s="55"/>
    </row>
    <row r="2" spans="1:8" ht="15" customHeight="1" x14ac:dyDescent="0.35">
      <c r="A2" s="53" t="s">
        <v>80</v>
      </c>
      <c r="B2" s="56"/>
      <c r="C2" s="56"/>
      <c r="D2" s="56"/>
      <c r="E2" s="57"/>
      <c r="F2" s="56"/>
      <c r="G2" s="55"/>
    </row>
    <row r="3" spans="1:8" ht="19.5" customHeight="1" thickBot="1" x14ac:dyDescent="0.4">
      <c r="A3" s="58" t="s">
        <v>2</v>
      </c>
      <c r="B3" s="59"/>
      <c r="C3" s="59"/>
      <c r="D3" s="59"/>
      <c r="E3" s="60"/>
      <c r="F3" s="59"/>
      <c r="G3" s="61"/>
    </row>
    <row r="4" spans="1:8" ht="18" customHeight="1" x14ac:dyDescent="0.35">
      <c r="A4" s="7" t="s">
        <v>81</v>
      </c>
      <c r="E4" s="7" t="s">
        <v>82</v>
      </c>
      <c r="G4" s="16"/>
      <c r="H4" s="62"/>
    </row>
    <row r="5" spans="1:8" ht="16.5" customHeight="1" x14ac:dyDescent="0.35">
      <c r="A5" s="63" t="s">
        <v>83</v>
      </c>
      <c r="C5" s="16">
        <f>SUM(B6:B7)</f>
        <v>1113507.1000000001</v>
      </c>
      <c r="D5" s="62"/>
      <c r="E5" s="8" t="s">
        <v>84</v>
      </c>
      <c r="F5" s="64"/>
      <c r="G5" s="64">
        <f>SUM(F6:F8)</f>
        <v>814534.61999999988</v>
      </c>
    </row>
    <row r="6" spans="1:8" x14ac:dyDescent="0.35">
      <c r="A6" s="2" t="s">
        <v>85</v>
      </c>
      <c r="B6" s="16">
        <f>+'[1]HT-EST.RESULT'!D6</f>
        <v>70280.73</v>
      </c>
      <c r="C6" s="16"/>
      <c r="E6" s="5" t="s">
        <v>85</v>
      </c>
      <c r="F6" s="64">
        <f>+'[1]HT-EST.RESULT'!J6</f>
        <v>287945.53999999998</v>
      </c>
      <c r="G6" s="64"/>
    </row>
    <row r="7" spans="1:8" x14ac:dyDescent="0.35">
      <c r="A7" s="65" t="s">
        <v>86</v>
      </c>
      <c r="B7" s="66">
        <f>+'[1]HT-EST.RESULT'!D9</f>
        <v>1043226.37</v>
      </c>
      <c r="E7" s="5" t="s">
        <v>87</v>
      </c>
      <c r="F7" s="46">
        <f>+'[1]HT-EST.RESULT'!J9</f>
        <v>485862.35</v>
      </c>
      <c r="G7" s="64"/>
    </row>
    <row r="8" spans="1:8" x14ac:dyDescent="0.35">
      <c r="C8" s="16"/>
      <c r="E8" s="5" t="s">
        <v>88</v>
      </c>
      <c r="F8" s="67">
        <f>+'[1]HT-EST.RESULT'!J12</f>
        <v>40726.730000000003</v>
      </c>
      <c r="G8" s="64"/>
    </row>
    <row r="9" spans="1:8" x14ac:dyDescent="0.35">
      <c r="A9" s="68" t="s">
        <v>89</v>
      </c>
      <c r="B9" s="64"/>
      <c r="C9" s="64">
        <f>SUM(B10)</f>
        <v>192746.96</v>
      </c>
      <c r="E9" s="5"/>
      <c r="F9" s="46"/>
      <c r="G9" s="64"/>
    </row>
    <row r="10" spans="1:8" ht="24" x14ac:dyDescent="0.35">
      <c r="A10" s="69" t="s">
        <v>85</v>
      </c>
      <c r="B10" s="70">
        <f>+'[1]HT-EST.RESULT'!D19</f>
        <v>192746.96</v>
      </c>
      <c r="C10" s="64"/>
      <c r="D10" s="62"/>
      <c r="E10" s="71" t="s">
        <v>90</v>
      </c>
      <c r="G10" s="64">
        <f>SUM(F11:F13)</f>
        <v>707925.6</v>
      </c>
    </row>
    <row r="11" spans="1:8" x14ac:dyDescent="0.35">
      <c r="A11" s="69"/>
      <c r="B11" s="16"/>
      <c r="C11" s="64"/>
      <c r="E11" s="6" t="s">
        <v>85</v>
      </c>
      <c r="F11" s="16">
        <f>+'[1]HT-EST.RESULT'!J18</f>
        <v>119415.27</v>
      </c>
    </row>
    <row r="12" spans="1:8" ht="24.75" customHeight="1" x14ac:dyDescent="0.35">
      <c r="A12" s="68" t="s">
        <v>91</v>
      </c>
      <c r="C12" s="16">
        <f>SUM(B13:B15)</f>
        <v>134300.37</v>
      </c>
      <c r="E12" s="72" t="s">
        <v>92</v>
      </c>
      <c r="F12" s="16">
        <f>+'[1]HT-EST.RESULT'!J22</f>
        <v>588072.76</v>
      </c>
    </row>
    <row r="13" spans="1:8" ht="17.25" customHeight="1" x14ac:dyDescent="0.35">
      <c r="A13" s="73" t="s">
        <v>85</v>
      </c>
      <c r="B13" s="74">
        <f>+'[1]HT-EST.RESULT'!D25</f>
        <v>0</v>
      </c>
      <c r="E13" s="6" t="s">
        <v>93</v>
      </c>
      <c r="F13" s="66">
        <f>+'[1]HT-EST.RESULT'!J26</f>
        <v>437.57</v>
      </c>
    </row>
    <row r="14" spans="1:8" ht="15.75" customHeight="1" x14ac:dyDescent="0.35">
      <c r="A14" s="75" t="s">
        <v>94</v>
      </c>
      <c r="B14" s="16">
        <f>+'[1]HT-EST.RESULT'!D28</f>
        <v>0</v>
      </c>
      <c r="C14" s="11"/>
      <c r="F14" s="16"/>
    </row>
    <row r="15" spans="1:8" x14ac:dyDescent="0.35">
      <c r="A15" s="73" t="s">
        <v>93</v>
      </c>
      <c r="B15" s="76">
        <f>+'[1]HT-EST.RESULT'!D31</f>
        <v>134300.37</v>
      </c>
      <c r="E15" s="77" t="s">
        <v>95</v>
      </c>
      <c r="G15" s="16">
        <f>SUM(F16:F17)</f>
        <v>69614.64</v>
      </c>
    </row>
    <row r="16" spans="1:8" x14ac:dyDescent="0.35">
      <c r="A16" s="69"/>
      <c r="B16" s="16"/>
      <c r="C16" s="16"/>
      <c r="E16" s="6" t="s">
        <v>85</v>
      </c>
      <c r="F16" s="16">
        <f>+'[1]HT-EST.RESULT'!J31</f>
        <v>17570.189999999999</v>
      </c>
    </row>
    <row r="17" spans="1:7" x14ac:dyDescent="0.35">
      <c r="A17" s="63" t="s">
        <v>96</v>
      </c>
      <c r="B17" s="74"/>
      <c r="C17" s="16">
        <f>SUM(B18:B21)</f>
        <v>224478.92</v>
      </c>
      <c r="E17" s="6" t="s">
        <v>97</v>
      </c>
      <c r="F17" s="78">
        <f>+'[1]HT-EST.RESULT'!J34</f>
        <v>52044.45</v>
      </c>
    </row>
    <row r="18" spans="1:7" x14ac:dyDescent="0.35">
      <c r="A18" s="79" t="s">
        <v>98</v>
      </c>
      <c r="B18" s="74">
        <f>+'[1]HT-EST.RESULT'!D36</f>
        <v>8723.91</v>
      </c>
      <c r="D18" s="62"/>
    </row>
    <row r="19" spans="1:7" ht="24.5" x14ac:dyDescent="0.35">
      <c r="A19" s="80" t="s">
        <v>99</v>
      </c>
      <c r="B19" s="74">
        <f>+'[1]HT-EST.RESULT'!D40</f>
        <v>67786.679999999993</v>
      </c>
      <c r="D19" s="11"/>
      <c r="E19" s="8" t="s">
        <v>100</v>
      </c>
      <c r="F19" s="81"/>
      <c r="G19" s="81">
        <f>SUM(F20:F21)</f>
        <v>1090.98</v>
      </c>
    </row>
    <row r="20" spans="1:7" x14ac:dyDescent="0.35">
      <c r="A20" s="2" t="s">
        <v>101</v>
      </c>
      <c r="B20" s="74">
        <f>+'[1]HT-EST.RESULT'!D44+'[1]HT-EST.RESULT'!D47</f>
        <v>1723.44</v>
      </c>
      <c r="E20" s="6" t="s">
        <v>85</v>
      </c>
      <c r="F20" s="11">
        <f>+'[1]HT-EST.RESULT'!J39</f>
        <v>219.78</v>
      </c>
      <c r="G20" s="81"/>
    </row>
    <row r="21" spans="1:7" x14ac:dyDescent="0.35">
      <c r="A21" s="2" t="s">
        <v>102</v>
      </c>
      <c r="B21" s="76">
        <f>+'[1]HT-EST.RESULT'!D57</f>
        <v>146244.89000000001</v>
      </c>
      <c r="E21" s="5" t="s">
        <v>86</v>
      </c>
      <c r="F21" s="78">
        <f>+'[1]HT-EST.RESULT'!J41</f>
        <v>871.2</v>
      </c>
    </row>
    <row r="22" spans="1:7" ht="15.75" customHeight="1" x14ac:dyDescent="0.35"/>
    <row r="23" spans="1:7" ht="13.5" customHeight="1" x14ac:dyDescent="0.35">
      <c r="A23" s="82" t="s">
        <v>103</v>
      </c>
      <c r="C23" s="16">
        <f>SUM(B24:B26)</f>
        <v>129045.32</v>
      </c>
      <c r="E23" s="77" t="s">
        <v>104</v>
      </c>
      <c r="G23" s="83">
        <f>SUM(F24:F26)</f>
        <v>33500</v>
      </c>
    </row>
    <row r="24" spans="1:7" ht="14.25" customHeight="1" x14ac:dyDescent="0.35">
      <c r="A24" s="69" t="s">
        <v>85</v>
      </c>
      <c r="B24" s="16">
        <f>+'[1]HT-EST.RESULT'!D83</f>
        <v>25868.86</v>
      </c>
      <c r="C24" s="64"/>
      <c r="E24" s="6" t="s">
        <v>105</v>
      </c>
      <c r="F24" s="83">
        <f>+'[1]HT-EST.RESULT'!J46</f>
        <v>0</v>
      </c>
      <c r="G24" s="11"/>
    </row>
    <row r="25" spans="1:7" ht="14.25" customHeight="1" x14ac:dyDescent="0.35">
      <c r="A25" s="2" t="s">
        <v>97</v>
      </c>
      <c r="B25" s="16">
        <f>+'[1]HT-EST.RESULT'!D85</f>
        <v>96724.19</v>
      </c>
      <c r="E25" s="5" t="s">
        <v>106</v>
      </c>
      <c r="F25" s="83">
        <f>+'[1]HT-EST.RESULT'!J49</f>
        <v>33500</v>
      </c>
    </row>
    <row r="26" spans="1:7" ht="15" customHeight="1" x14ac:dyDescent="0.35">
      <c r="A26" s="2" t="s">
        <v>88</v>
      </c>
      <c r="B26" s="66">
        <f>+'[1]HT-EST.RESULT'!D89</f>
        <v>6452.27</v>
      </c>
      <c r="E26" s="6" t="s">
        <v>107</v>
      </c>
      <c r="F26" s="25">
        <f>+'[1]HT-EST.RESULT'!J57</f>
        <v>0</v>
      </c>
    </row>
    <row r="27" spans="1:7" ht="14.25" customHeight="1" x14ac:dyDescent="0.5">
      <c r="B27" s="84"/>
      <c r="C27" s="85"/>
      <c r="E27" s="5"/>
      <c r="F27" s="46"/>
    </row>
    <row r="28" spans="1:7" x14ac:dyDescent="0.35">
      <c r="A28" s="63" t="s">
        <v>108</v>
      </c>
      <c r="B28" s="86"/>
      <c r="C28" s="86">
        <f>SUM(B29:B30)</f>
        <v>70169.66</v>
      </c>
      <c r="E28" s="8" t="s">
        <v>109</v>
      </c>
      <c r="F28" s="46"/>
      <c r="G28" s="83">
        <f>SUM(F29)</f>
        <v>8865.9399999999987</v>
      </c>
    </row>
    <row r="29" spans="1:7" x14ac:dyDescent="0.35">
      <c r="A29" s="2" t="s">
        <v>110</v>
      </c>
      <c r="B29" s="16">
        <f>+'[1]HT-EST.RESULT'!D93</f>
        <v>46545.85</v>
      </c>
      <c r="C29" s="86"/>
      <c r="E29" s="5" t="s">
        <v>111</v>
      </c>
      <c r="F29" s="67">
        <f>+'[1]HT-EST.RESULT'!J62</f>
        <v>8865.9399999999987</v>
      </c>
    </row>
    <row r="30" spans="1:7" ht="24.5" x14ac:dyDescent="0.35">
      <c r="A30" s="80" t="s">
        <v>112</v>
      </c>
      <c r="B30" s="67">
        <f>+'[1]HT-EST.RESULT'!D99</f>
        <v>23623.81</v>
      </c>
      <c r="E30" s="87" t="s">
        <v>113</v>
      </c>
      <c r="G30" s="83">
        <f>SUM(F31)</f>
        <v>39.049999999999997</v>
      </c>
    </row>
    <row r="31" spans="1:7" x14ac:dyDescent="0.35">
      <c r="D31" s="62"/>
      <c r="E31" s="5" t="s">
        <v>114</v>
      </c>
      <c r="F31" s="66">
        <f>+'[1]HT-EST.RESULT'!K66</f>
        <v>39.049999999999997</v>
      </c>
    </row>
    <row r="32" spans="1:7" ht="15.75" customHeight="1" x14ac:dyDescent="0.35">
      <c r="A32" s="63" t="s">
        <v>115</v>
      </c>
      <c r="B32" s="86"/>
      <c r="C32" s="16">
        <f>SUM(B33:B40)</f>
        <v>247472.69</v>
      </c>
    </row>
    <row r="33" spans="1:8" ht="12.75" customHeight="1" x14ac:dyDescent="0.35">
      <c r="A33" s="2" t="s">
        <v>116</v>
      </c>
      <c r="B33" s="86">
        <f>+'[1]HT-EST.RESULT'!D105</f>
        <v>79209.900000000009</v>
      </c>
      <c r="C33" s="16"/>
      <c r="E33" s="63" t="s">
        <v>117</v>
      </c>
      <c r="F33" s="83"/>
      <c r="G33" s="83">
        <f>SUM(F34)</f>
        <v>15.93</v>
      </c>
    </row>
    <row r="34" spans="1:8" ht="12.75" customHeight="1" x14ac:dyDescent="0.35">
      <c r="A34" s="2" t="s">
        <v>118</v>
      </c>
      <c r="B34" s="16">
        <v>0</v>
      </c>
      <c r="E34" s="2" t="s">
        <v>119</v>
      </c>
      <c r="F34" s="66">
        <f>+'[1]HT-EST.RESULT'!J72</f>
        <v>15.93</v>
      </c>
    </row>
    <row r="35" spans="1:8" ht="12.75" customHeight="1" x14ac:dyDescent="0.35">
      <c r="A35" s="2" t="s">
        <v>120</v>
      </c>
      <c r="B35" s="86">
        <f>+'[1]HT-EST.RESULT'!D122</f>
        <v>61015.91</v>
      </c>
      <c r="C35" s="86"/>
    </row>
    <row r="36" spans="1:8" ht="12.75" customHeight="1" x14ac:dyDescent="0.35">
      <c r="A36" s="2" t="s">
        <v>121</v>
      </c>
      <c r="B36" s="16">
        <f>+'[1]HT-EST.RESULT'!D141</f>
        <v>1827.37</v>
      </c>
    </row>
    <row r="37" spans="1:8" ht="12.75" customHeight="1" x14ac:dyDescent="0.35">
      <c r="A37" s="2" t="s">
        <v>122</v>
      </c>
      <c r="B37" s="86">
        <f>+'[1]HT-EST.RESULT'!D145</f>
        <v>82384.55</v>
      </c>
      <c r="C37" s="16"/>
    </row>
    <row r="38" spans="1:8" ht="12.75" customHeight="1" x14ac:dyDescent="0.35">
      <c r="A38" s="2" t="s">
        <v>123</v>
      </c>
      <c r="B38" s="86">
        <f>+'[1]HT-EST.RESULT'!D151</f>
        <v>5015.29</v>
      </c>
      <c r="C38" s="16"/>
    </row>
    <row r="39" spans="1:8" ht="12.75" customHeight="1" x14ac:dyDescent="0.35">
      <c r="A39" s="2" t="s">
        <v>124</v>
      </c>
      <c r="B39" s="86">
        <v>0</v>
      </c>
      <c r="C39" s="16"/>
    </row>
    <row r="40" spans="1:8" x14ac:dyDescent="0.35">
      <c r="A40" s="2" t="s">
        <v>125</v>
      </c>
      <c r="B40" s="76">
        <f>+'[1]HT-EST.RESULT'!D156</f>
        <v>18019.670000000002</v>
      </c>
      <c r="C40" s="16"/>
    </row>
    <row r="42" spans="1:8" x14ac:dyDescent="0.35">
      <c r="A42" s="88" t="s">
        <v>126</v>
      </c>
      <c r="C42" s="16">
        <f>SUM(B43:B44)</f>
        <v>22272.080000000002</v>
      </c>
    </row>
    <row r="43" spans="1:8" x14ac:dyDescent="0.35">
      <c r="A43" s="2" t="s">
        <v>127</v>
      </c>
      <c r="B43" s="46">
        <f>+'[1]HT-EST.RESULT'!D167</f>
        <v>3324.08</v>
      </c>
    </row>
    <row r="44" spans="1:8" ht="12.75" customHeight="1" x14ac:dyDescent="0.35">
      <c r="A44" s="2" t="s">
        <v>128</v>
      </c>
      <c r="B44" s="78">
        <f>+'[1]HT-EST.RESULT'!D169</f>
        <v>18948</v>
      </c>
    </row>
    <row r="45" spans="1:8" x14ac:dyDescent="0.35">
      <c r="A45" s="89" t="s">
        <v>129</v>
      </c>
      <c r="B45" s="90"/>
      <c r="C45" s="16">
        <f>SUM(C5:C44)</f>
        <v>2133993.1</v>
      </c>
      <c r="E45" s="7" t="s">
        <v>130</v>
      </c>
      <c r="F45" s="83"/>
      <c r="G45" s="16">
        <f>SUM(G5:G44)</f>
        <v>1635586.7599999995</v>
      </c>
    </row>
    <row r="46" spans="1:8" ht="16.5" customHeight="1" x14ac:dyDescent="0.35">
      <c r="A46" s="89" t="str">
        <f>IF(C46=0,"","UTILIDAD DEL EJERCICIO")</f>
        <v/>
      </c>
      <c r="B46" s="91"/>
      <c r="C46" s="16">
        <f>IF(SUM(-C45+G45)&lt;0,0,SUM(-C45+G45))</f>
        <v>0</v>
      </c>
      <c r="E46" s="92" t="str">
        <f>IF(G46=0,"","PERDIDA DEL EJERCICIO")</f>
        <v>PERDIDA DEL EJERCICIO</v>
      </c>
      <c r="G46" s="93">
        <f>IF(SUM(-G45+C45)&lt;0,0,SUM(-G45+C45))</f>
        <v>498406.34000000055</v>
      </c>
    </row>
    <row r="47" spans="1:8" ht="14" thickBot="1" x14ac:dyDescent="0.4">
      <c r="A47" s="89" t="s">
        <v>131</v>
      </c>
      <c r="B47" s="94" t="s">
        <v>3</v>
      </c>
      <c r="C47" s="95">
        <f>+C45+C46</f>
        <v>2133993.1</v>
      </c>
      <c r="E47" s="96" t="s">
        <v>132</v>
      </c>
      <c r="F47" s="97" t="s">
        <v>3</v>
      </c>
      <c r="G47" s="95">
        <f>+G45+G46</f>
        <v>2133993.1</v>
      </c>
      <c r="H47" s="98"/>
    </row>
    <row r="48" spans="1:8" ht="14" thickTop="1" x14ac:dyDescent="0.35"/>
    <row r="49" spans="1:7" ht="16.5" customHeight="1" x14ac:dyDescent="0.35"/>
    <row r="55" spans="1:7" x14ac:dyDescent="0.35">
      <c r="C55" s="16"/>
      <c r="G55" s="93"/>
    </row>
    <row r="57" spans="1:7" x14ac:dyDescent="0.35">
      <c r="A57" s="99"/>
      <c r="B57" s="94"/>
      <c r="C57" s="97"/>
      <c r="F57" s="97"/>
      <c r="G57" s="97"/>
    </row>
    <row r="58" spans="1:7" ht="15.5" x14ac:dyDescent="0.35">
      <c r="A58" s="100"/>
      <c r="B58" s="50"/>
      <c r="C58" s="50"/>
      <c r="E58" s="50"/>
      <c r="F58" s="100"/>
      <c r="G58" s="101"/>
    </row>
    <row r="59" spans="1:7" ht="15.5" x14ac:dyDescent="0.35">
      <c r="A59" s="100"/>
      <c r="C59" s="102"/>
      <c r="D59" s="103"/>
      <c r="F59" s="100"/>
      <c r="G59" s="101"/>
    </row>
    <row r="60" spans="1:7" ht="15.5" x14ac:dyDescent="0.35">
      <c r="A60" s="101"/>
      <c r="D60" s="103"/>
      <c r="F60" s="101"/>
      <c r="G60" s="101"/>
    </row>
    <row r="62" spans="1:7" ht="15.5" x14ac:dyDescent="0.35">
      <c r="D62" s="50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2025-03-01T05:08:43Z</cp:lastPrinted>
  <dcterms:created xsi:type="dcterms:W3CDTF">2025-03-01T05:05:20Z</dcterms:created>
  <dcterms:modified xsi:type="dcterms:W3CDTF">2025-03-01T05:09:29Z</dcterms:modified>
</cp:coreProperties>
</file>