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´S 2025\EEFF´S FEB 2025\EEFF´S FEB 2025 - FIRMAS D\"/>
    </mc:Choice>
  </mc:AlternateContent>
  <xr:revisionPtr revIDLastSave="0" documentId="13_ncr:1_{864B6701-3335-4FF1-8DA3-BEC4B7743F45}" xr6:coauthVersionLast="47" xr6:coauthVersionMax="47" xr10:uidLastSave="{00000000-0000-0000-0000-000000000000}"/>
  <bookViews>
    <workbookView xWindow="-108" yWindow="-108" windowWidth="20376" windowHeight="12096" firstSheet="7" activeTab="9" xr2:uid="{2B4AE834-5331-4446-8CD7-277D0C3C0708}"/>
  </bookViews>
  <sheets>
    <sheet name="BALANCE FEB 2025-2024" sheetId="1" r:id="rId1"/>
    <sheet name="ESTAD.RESULT. FEB 2025-2024" sheetId="2" r:id="rId2"/>
    <sheet name="Hoja7" sheetId="7" r:id="rId3"/>
    <sheet name="BALANCE FEB Y ENE 2025" sheetId="3" r:id="rId4"/>
    <sheet name="Hoja3" sheetId="10" r:id="rId5"/>
    <sheet name="ESTAD.RESULT. FEB Y ENE 2025" sheetId="4" r:id="rId6"/>
    <sheet name="BAL FEB 2025-2024" sheetId="6" r:id="rId7"/>
    <sheet name="EST RES FEB 2025-2024" sheetId="9" r:id="rId8"/>
    <sheet name="BAL FEB Y ENE 2025" sheetId="11" r:id="rId9"/>
    <sheet name="EST RES FEB Y ENE 2025" sheetId="12" r:id="rId10"/>
  </sheets>
  <externalReferences>
    <externalReference r:id="rId11"/>
    <externalReference r:id="rId12"/>
    <externalReference r:id="rId13"/>
    <externalReference r:id="rId14"/>
  </externalReferences>
  <definedNames>
    <definedName name="A_impresión_IM">#REF!</definedName>
    <definedName name="_xlnm.Print_Area" localSheetId="0">'BALANCE FEB 2025-2024'!$C$1:$K$93</definedName>
    <definedName name="_xlnm.Print_Area" localSheetId="3">'BALANCE FEB Y ENE 2025'!$C$1:$K$93</definedName>
    <definedName name="_xlnm.Print_Area" localSheetId="1">'ESTAD.RESULT. FEB 2025-2024'!$C$1:$J$58</definedName>
    <definedName name="_xlnm.Print_Area" localSheetId="5">'ESTAD.RESULT. FEB Y ENE 2025'!$C$1:$J$57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2" l="1"/>
  <c r="B39" i="12"/>
  <c r="D39" i="9"/>
  <c r="B39" i="9"/>
  <c r="F33" i="9"/>
  <c r="H33" i="9" s="1"/>
  <c r="F22" i="9"/>
  <c r="H22" i="9" s="1"/>
  <c r="F42" i="12"/>
  <c r="H42" i="12" s="1"/>
  <c r="F41" i="12"/>
  <c r="H41" i="12" s="1"/>
  <c r="F40" i="12"/>
  <c r="H40" i="12" s="1"/>
  <c r="F37" i="12"/>
  <c r="H37" i="12" s="1"/>
  <c r="B35" i="12"/>
  <c r="D35" i="12"/>
  <c r="F31" i="12"/>
  <c r="D26" i="12"/>
  <c r="B26" i="12"/>
  <c r="F26" i="12" s="1"/>
  <c r="F23" i="12"/>
  <c r="H23" i="12" s="1"/>
  <c r="F22" i="12"/>
  <c r="H22" i="12" s="1"/>
  <c r="F21" i="12"/>
  <c r="H21" i="12" s="1"/>
  <c r="F20" i="12"/>
  <c r="H20" i="12" s="1"/>
  <c r="F19" i="12"/>
  <c r="H19" i="12" s="1"/>
  <c r="D24" i="12"/>
  <c r="F18" i="12"/>
  <c r="H18" i="12" s="1"/>
  <c r="D14" i="12"/>
  <c r="F12" i="12"/>
  <c r="H12" i="12" s="1"/>
  <c r="F11" i="12"/>
  <c r="F10" i="12"/>
  <c r="H10" i="12" s="1"/>
  <c r="F9" i="12"/>
  <c r="H9" i="12" s="1"/>
  <c r="G46" i="11"/>
  <c r="I46" i="11" s="1"/>
  <c r="E44" i="11"/>
  <c r="E43" i="11" s="1"/>
  <c r="C45" i="11"/>
  <c r="G45" i="11" s="1"/>
  <c r="D43" i="11"/>
  <c r="G41" i="11"/>
  <c r="G40" i="11"/>
  <c r="I40" i="11" s="1"/>
  <c r="G39" i="11"/>
  <c r="I39" i="11" s="1"/>
  <c r="G38" i="11"/>
  <c r="I38" i="11" s="1"/>
  <c r="E36" i="11"/>
  <c r="E47" i="11" s="1"/>
  <c r="G30" i="11"/>
  <c r="I30" i="11" s="1"/>
  <c r="G29" i="11"/>
  <c r="I29" i="11" s="1"/>
  <c r="G28" i="11"/>
  <c r="I28" i="11" s="1"/>
  <c r="G27" i="11"/>
  <c r="I27" i="11" s="1"/>
  <c r="E25" i="11"/>
  <c r="E32" i="11" s="1"/>
  <c r="D26" i="11"/>
  <c r="G19" i="11"/>
  <c r="I19" i="11" s="1"/>
  <c r="G18" i="11"/>
  <c r="I18" i="11" s="1"/>
  <c r="G17" i="11"/>
  <c r="I17" i="11" s="1"/>
  <c r="G15" i="11"/>
  <c r="I15" i="11" s="1"/>
  <c r="G13" i="11"/>
  <c r="I13" i="11" s="1"/>
  <c r="G10" i="11"/>
  <c r="I10" i="11" s="1"/>
  <c r="F42" i="9"/>
  <c r="F41" i="9"/>
  <c r="H41" i="9" s="1"/>
  <c r="F40" i="9"/>
  <c r="H40" i="9" s="1"/>
  <c r="B26" i="9"/>
  <c r="F20" i="9"/>
  <c r="H20" i="9" s="1"/>
  <c r="F19" i="9"/>
  <c r="H19" i="9" s="1"/>
  <c r="F18" i="9"/>
  <c r="H18" i="9" s="1"/>
  <c r="F12" i="9"/>
  <c r="H12" i="9" s="1"/>
  <c r="D11" i="9"/>
  <c r="F11" i="9" s="1"/>
  <c r="F9" i="9"/>
  <c r="H9" i="9" s="1"/>
  <c r="C44" i="6"/>
  <c r="E44" i="6"/>
  <c r="G46" i="6"/>
  <c r="I46" i="6" s="1"/>
  <c r="G31" i="6"/>
  <c r="I31" i="6" s="1"/>
  <c r="H52" i="4"/>
  <c r="J52" i="4" s="1"/>
  <c r="H49" i="4"/>
  <c r="H44" i="4"/>
  <c r="J44" i="4" s="1"/>
  <c r="J43" i="4"/>
  <c r="H43" i="4"/>
  <c r="J42" i="4"/>
  <c r="H42" i="4"/>
  <c r="F41" i="4"/>
  <c r="D41" i="4"/>
  <c r="F39" i="4"/>
  <c r="D39" i="4"/>
  <c r="H39" i="4" s="1"/>
  <c r="J39" i="4" s="1"/>
  <c r="F35" i="4"/>
  <c r="F37" i="4" s="1"/>
  <c r="D35" i="4"/>
  <c r="F33" i="4"/>
  <c r="D33" i="4"/>
  <c r="H33" i="4" s="1"/>
  <c r="F28" i="4"/>
  <c r="D28" i="4"/>
  <c r="H28" i="4" s="1"/>
  <c r="F25" i="4"/>
  <c r="D25" i="4"/>
  <c r="F24" i="4"/>
  <c r="D24" i="4"/>
  <c r="F23" i="4"/>
  <c r="D23" i="4"/>
  <c r="H23" i="4" s="1"/>
  <c r="J23" i="4" s="1"/>
  <c r="F22" i="4"/>
  <c r="D22" i="4"/>
  <c r="H22" i="4" s="1"/>
  <c r="J22" i="4" s="1"/>
  <c r="F21" i="4"/>
  <c r="D21" i="4"/>
  <c r="H21" i="4" s="1"/>
  <c r="J21" i="4" s="1"/>
  <c r="F20" i="4"/>
  <c r="F26" i="4" s="1"/>
  <c r="F29" i="4" s="1"/>
  <c r="D20" i="4"/>
  <c r="H20" i="4" s="1"/>
  <c r="J20" i="4" s="1"/>
  <c r="F13" i="4"/>
  <c r="D13" i="4"/>
  <c r="H13" i="4" s="1"/>
  <c r="J13" i="4" s="1"/>
  <c r="F12" i="4"/>
  <c r="D12" i="4"/>
  <c r="F11" i="4"/>
  <c r="D11" i="4"/>
  <c r="H11" i="4" s="1"/>
  <c r="J11" i="4" s="1"/>
  <c r="F9" i="4"/>
  <c r="D9" i="4"/>
  <c r="I80" i="3"/>
  <c r="K80" i="3" s="1"/>
  <c r="G79" i="3"/>
  <c r="E79" i="3"/>
  <c r="E78" i="3" s="1"/>
  <c r="E76" i="3" s="1"/>
  <c r="G78" i="3"/>
  <c r="G76" i="3" s="1"/>
  <c r="I77" i="3"/>
  <c r="F76" i="3"/>
  <c r="G74" i="3"/>
  <c r="E74" i="3"/>
  <c r="G73" i="3"/>
  <c r="E73" i="3"/>
  <c r="I73" i="3" s="1"/>
  <c r="K73" i="3" s="1"/>
  <c r="G72" i="3"/>
  <c r="E72" i="3"/>
  <c r="I72" i="3" s="1"/>
  <c r="K72" i="3" s="1"/>
  <c r="G71" i="3"/>
  <c r="E71" i="3"/>
  <c r="I71" i="3" s="1"/>
  <c r="K71" i="3" s="1"/>
  <c r="G70" i="3"/>
  <c r="G67" i="3" s="1"/>
  <c r="G81" i="3" s="1"/>
  <c r="E70" i="3"/>
  <c r="G68" i="3"/>
  <c r="E68" i="3"/>
  <c r="I68" i="3" s="1"/>
  <c r="K68" i="3" s="1"/>
  <c r="G60" i="3"/>
  <c r="E60" i="3"/>
  <c r="G59" i="3"/>
  <c r="E59" i="3"/>
  <c r="I59" i="3" s="1"/>
  <c r="K59" i="3" s="1"/>
  <c r="G58" i="3"/>
  <c r="E58" i="3"/>
  <c r="I58" i="3" s="1"/>
  <c r="K58" i="3" s="1"/>
  <c r="G57" i="3"/>
  <c r="E57" i="3"/>
  <c r="G56" i="3"/>
  <c r="E56" i="3"/>
  <c r="G55" i="3"/>
  <c r="E55" i="3"/>
  <c r="G54" i="3"/>
  <c r="E54" i="3"/>
  <c r="G53" i="3"/>
  <c r="E53" i="3"/>
  <c r="G52" i="3"/>
  <c r="E52" i="3"/>
  <c r="I52" i="3" s="1"/>
  <c r="K52" i="3" s="1"/>
  <c r="G51" i="3"/>
  <c r="G49" i="3" s="1"/>
  <c r="G48" i="3" s="1"/>
  <c r="G62" i="3" s="1"/>
  <c r="E51" i="3"/>
  <c r="E49" i="3" s="1"/>
  <c r="I50" i="3"/>
  <c r="K50" i="3" s="1"/>
  <c r="G50" i="3"/>
  <c r="E50" i="3"/>
  <c r="F49" i="3"/>
  <c r="G41" i="3"/>
  <c r="E41" i="3"/>
  <c r="G40" i="3"/>
  <c r="E40" i="3"/>
  <c r="E43" i="3" s="1"/>
  <c r="E87" i="3" s="1"/>
  <c r="G34" i="3"/>
  <c r="E34" i="3"/>
  <c r="I34" i="3" s="1"/>
  <c r="K34" i="3" s="1"/>
  <c r="G33" i="3"/>
  <c r="E33" i="3"/>
  <c r="I33" i="3" s="1"/>
  <c r="K33" i="3" s="1"/>
  <c r="G32" i="3"/>
  <c r="E32" i="3"/>
  <c r="G30" i="3"/>
  <c r="E30" i="3"/>
  <c r="I30" i="3" s="1"/>
  <c r="K30" i="3" s="1"/>
  <c r="G28" i="3"/>
  <c r="E28" i="3"/>
  <c r="G27" i="3"/>
  <c r="E27" i="3"/>
  <c r="G26" i="3"/>
  <c r="E26" i="3"/>
  <c r="G25" i="3"/>
  <c r="E25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2" i="3"/>
  <c r="E12" i="3"/>
  <c r="I12" i="3" s="1"/>
  <c r="K12" i="3" s="1"/>
  <c r="G11" i="3"/>
  <c r="E11" i="3"/>
  <c r="G10" i="3"/>
  <c r="E10" i="3"/>
  <c r="I10" i="3" s="1"/>
  <c r="K10" i="3" s="1"/>
  <c r="H53" i="2"/>
  <c r="J53" i="2" s="1"/>
  <c r="F50" i="2"/>
  <c r="D50" i="2"/>
  <c r="H50" i="2" s="1"/>
  <c r="J50" i="2" s="1"/>
  <c r="H44" i="2"/>
  <c r="J44" i="2" s="1"/>
  <c r="H43" i="2"/>
  <c r="J43" i="2" s="1"/>
  <c r="H42" i="2"/>
  <c r="J42" i="2" s="1"/>
  <c r="F41" i="2"/>
  <c r="D41" i="2"/>
  <c r="F39" i="2"/>
  <c r="D39" i="2"/>
  <c r="F35" i="2"/>
  <c r="D35" i="2"/>
  <c r="F33" i="2"/>
  <c r="D33" i="2"/>
  <c r="D37" i="2" s="1"/>
  <c r="F28" i="2"/>
  <c r="D28" i="2"/>
  <c r="H28" i="2" s="1"/>
  <c r="F25" i="2"/>
  <c r="D25" i="2"/>
  <c r="H25" i="2" s="1"/>
  <c r="J25" i="2" s="1"/>
  <c r="F24" i="2"/>
  <c r="D24" i="2"/>
  <c r="F23" i="2"/>
  <c r="D23" i="2"/>
  <c r="H23" i="2" s="1"/>
  <c r="J23" i="2" s="1"/>
  <c r="F22" i="2"/>
  <c r="D22" i="2"/>
  <c r="F21" i="2"/>
  <c r="D21" i="2"/>
  <c r="H21" i="2" s="1"/>
  <c r="J21" i="2" s="1"/>
  <c r="F20" i="2"/>
  <c r="D20" i="2"/>
  <c r="F13" i="2"/>
  <c r="D13" i="2"/>
  <c r="H13" i="2" s="1"/>
  <c r="J13" i="2" s="1"/>
  <c r="F12" i="2"/>
  <c r="D12" i="2"/>
  <c r="F11" i="2"/>
  <c r="D11" i="2"/>
  <c r="F9" i="2"/>
  <c r="D9" i="2"/>
  <c r="H9" i="2" s="1"/>
  <c r="J9" i="2" s="1"/>
  <c r="G79" i="1"/>
  <c r="E79" i="1"/>
  <c r="I79" i="1" s="1"/>
  <c r="E78" i="1"/>
  <c r="E76" i="1" s="1"/>
  <c r="I77" i="1"/>
  <c r="F76" i="1"/>
  <c r="G74" i="1"/>
  <c r="E74" i="1"/>
  <c r="I74" i="1" s="1"/>
  <c r="G73" i="1"/>
  <c r="E73" i="1"/>
  <c r="I73" i="1" s="1"/>
  <c r="K73" i="1" s="1"/>
  <c r="G72" i="1"/>
  <c r="E72" i="1"/>
  <c r="I72" i="1" s="1"/>
  <c r="K72" i="1" s="1"/>
  <c r="G71" i="1"/>
  <c r="E71" i="1"/>
  <c r="G70" i="1"/>
  <c r="E70" i="1"/>
  <c r="G68" i="1"/>
  <c r="E68" i="1"/>
  <c r="I68" i="1" s="1"/>
  <c r="K68" i="1" s="1"/>
  <c r="E67" i="1"/>
  <c r="G60" i="1"/>
  <c r="E60" i="1"/>
  <c r="G59" i="1"/>
  <c r="E59" i="1"/>
  <c r="G58" i="1"/>
  <c r="E58" i="1"/>
  <c r="G57" i="1"/>
  <c r="E57" i="1"/>
  <c r="I57" i="1" s="1"/>
  <c r="K57" i="1" s="1"/>
  <c r="G56" i="1"/>
  <c r="E56" i="1"/>
  <c r="I56" i="1" s="1"/>
  <c r="K56" i="1" s="1"/>
  <c r="G55" i="1"/>
  <c r="E55" i="1"/>
  <c r="G54" i="1"/>
  <c r="E54" i="1"/>
  <c r="E52" i="1" s="1"/>
  <c r="G53" i="1"/>
  <c r="G52" i="1" s="1"/>
  <c r="E53" i="1"/>
  <c r="G51" i="1"/>
  <c r="G49" i="1" s="1"/>
  <c r="E51" i="1"/>
  <c r="G50" i="1"/>
  <c r="E50" i="1"/>
  <c r="I50" i="1" s="1"/>
  <c r="K50" i="1" s="1"/>
  <c r="F49" i="1"/>
  <c r="G41" i="1"/>
  <c r="E41" i="1"/>
  <c r="I41" i="1" s="1"/>
  <c r="K41" i="1" s="1"/>
  <c r="G40" i="1"/>
  <c r="E40" i="1"/>
  <c r="E43" i="1" s="1"/>
  <c r="E87" i="1" s="1"/>
  <c r="G34" i="1"/>
  <c r="E34" i="1"/>
  <c r="G33" i="1"/>
  <c r="E33" i="1"/>
  <c r="I33" i="1" s="1"/>
  <c r="K33" i="1" s="1"/>
  <c r="G32" i="1"/>
  <c r="E32" i="1"/>
  <c r="I32" i="1" s="1"/>
  <c r="K32" i="1" s="1"/>
  <c r="G30" i="1"/>
  <c r="E30" i="1"/>
  <c r="I30" i="1" s="1"/>
  <c r="K30" i="1" s="1"/>
  <c r="G28" i="1"/>
  <c r="E28" i="1"/>
  <c r="G27" i="1"/>
  <c r="G24" i="1" s="1"/>
  <c r="E27" i="1"/>
  <c r="E24" i="1" s="1"/>
  <c r="I24" i="1" s="1"/>
  <c r="K24" i="1" s="1"/>
  <c r="G26" i="1"/>
  <c r="E26" i="1"/>
  <c r="G25" i="1"/>
  <c r="E25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2" i="1"/>
  <c r="E12" i="1"/>
  <c r="G11" i="1"/>
  <c r="E11" i="1"/>
  <c r="I11" i="1" s="1"/>
  <c r="G10" i="1"/>
  <c r="E10" i="1"/>
  <c r="F39" i="12" l="1"/>
  <c r="H39" i="12" s="1"/>
  <c r="D27" i="12"/>
  <c r="D29" i="12" s="1"/>
  <c r="D44" i="12" s="1"/>
  <c r="H9" i="4"/>
  <c r="J9" i="4" s="1"/>
  <c r="D15" i="4"/>
  <c r="C36" i="11"/>
  <c r="E49" i="11"/>
  <c r="F26" i="9"/>
  <c r="F23" i="9"/>
  <c r="H23" i="9" s="1"/>
  <c r="H31" i="12"/>
  <c r="F33" i="12"/>
  <c r="H33" i="12" s="1"/>
  <c r="B24" i="12"/>
  <c r="B14" i="12"/>
  <c r="G36" i="11"/>
  <c r="C47" i="11"/>
  <c r="G26" i="11"/>
  <c r="I26" i="11" s="1"/>
  <c r="C25" i="11"/>
  <c r="G12" i="11"/>
  <c r="I12" i="11" s="1"/>
  <c r="C11" i="11"/>
  <c r="C8" i="11" s="1"/>
  <c r="E11" i="11"/>
  <c r="G37" i="11"/>
  <c r="I37" i="11" s="1"/>
  <c r="C44" i="11"/>
  <c r="G9" i="11"/>
  <c r="I9" i="11" s="1"/>
  <c r="I52" i="1"/>
  <c r="K52" i="1" s="1"/>
  <c r="G14" i="3"/>
  <c r="I74" i="3"/>
  <c r="I34" i="1"/>
  <c r="K34" i="1" s="1"/>
  <c r="I58" i="1"/>
  <c r="K58" i="1" s="1"/>
  <c r="F15" i="2"/>
  <c r="F37" i="2"/>
  <c r="I32" i="3"/>
  <c r="K32" i="3" s="1"/>
  <c r="B35" i="9"/>
  <c r="E14" i="3"/>
  <c r="E13" i="3" s="1"/>
  <c r="I59" i="1"/>
  <c r="K59" i="1" s="1"/>
  <c r="H11" i="2"/>
  <c r="J11" i="2" s="1"/>
  <c r="H35" i="2"/>
  <c r="J35" i="2" s="1"/>
  <c r="I56" i="3"/>
  <c r="K56" i="3" s="1"/>
  <c r="H24" i="4"/>
  <c r="J24" i="4" s="1"/>
  <c r="D35" i="9"/>
  <c r="G14" i="1"/>
  <c r="G13" i="1" s="1"/>
  <c r="G9" i="1" s="1"/>
  <c r="G36" i="1" s="1"/>
  <c r="G43" i="1"/>
  <c r="G87" i="1" s="1"/>
  <c r="I87" i="1" s="1"/>
  <c r="K87" i="1" s="1"/>
  <c r="I60" i="1"/>
  <c r="K60" i="1" s="1"/>
  <c r="H12" i="2"/>
  <c r="I57" i="3"/>
  <c r="K57" i="3" s="1"/>
  <c r="I79" i="3"/>
  <c r="H25" i="4"/>
  <c r="J25" i="4" s="1"/>
  <c r="D14" i="9"/>
  <c r="E24" i="3"/>
  <c r="F10" i="9"/>
  <c r="H10" i="9" s="1"/>
  <c r="F37" i="9"/>
  <c r="H37" i="9" s="1"/>
  <c r="H41" i="2"/>
  <c r="J41" i="2" s="1"/>
  <c r="D26" i="2"/>
  <c r="D29" i="2" s="1"/>
  <c r="F26" i="2"/>
  <c r="F29" i="2" s="1"/>
  <c r="F31" i="2" s="1"/>
  <c r="F49" i="2" s="1"/>
  <c r="F52" i="2" s="1"/>
  <c r="F54" i="2" s="1"/>
  <c r="G43" i="3"/>
  <c r="G87" i="3" s="1"/>
  <c r="I87" i="3" s="1"/>
  <c r="K87" i="3" s="1"/>
  <c r="E49" i="1"/>
  <c r="G67" i="1"/>
  <c r="I67" i="1" s="1"/>
  <c r="K67" i="1" s="1"/>
  <c r="H20" i="2"/>
  <c r="J20" i="2" s="1"/>
  <c r="I41" i="3"/>
  <c r="K41" i="3" s="1"/>
  <c r="I60" i="3"/>
  <c r="K60" i="3" s="1"/>
  <c r="H35" i="4"/>
  <c r="J35" i="4" s="1"/>
  <c r="H24" i="2"/>
  <c r="J24" i="2" s="1"/>
  <c r="G48" i="1"/>
  <c r="G62" i="1" s="1"/>
  <c r="I11" i="3"/>
  <c r="F21" i="9"/>
  <c r="H21" i="9" s="1"/>
  <c r="F15" i="4"/>
  <c r="F31" i="4" s="1"/>
  <c r="F48" i="4" s="1"/>
  <c r="F51" i="4" s="1"/>
  <c r="F53" i="4" s="1"/>
  <c r="G24" i="3"/>
  <c r="I24" i="3" s="1"/>
  <c r="K24" i="3" s="1"/>
  <c r="E14" i="1"/>
  <c r="I14" i="1" s="1"/>
  <c r="K14" i="1" s="1"/>
  <c r="E81" i="1"/>
  <c r="D24" i="9"/>
  <c r="D27" i="9" s="1"/>
  <c r="H22" i="2"/>
  <c r="J22" i="2" s="1"/>
  <c r="E67" i="3"/>
  <c r="H41" i="4"/>
  <c r="J41" i="4" s="1"/>
  <c r="F39" i="9"/>
  <c r="H39" i="9" s="1"/>
  <c r="F31" i="9"/>
  <c r="B14" i="9"/>
  <c r="F46" i="9"/>
  <c r="H46" i="9" s="1"/>
  <c r="B24" i="9"/>
  <c r="G42" i="6"/>
  <c r="G40" i="6"/>
  <c r="I40" i="6" s="1"/>
  <c r="G44" i="6"/>
  <c r="I44" i="6" s="1"/>
  <c r="E26" i="6"/>
  <c r="E32" i="6" s="1"/>
  <c r="G39" i="6"/>
  <c r="I39" i="6" s="1"/>
  <c r="C26" i="6"/>
  <c r="G41" i="6"/>
  <c r="I41" i="6" s="1"/>
  <c r="G20" i="6"/>
  <c r="I20" i="6" s="1"/>
  <c r="G30" i="6"/>
  <c r="I30" i="6" s="1"/>
  <c r="G38" i="6"/>
  <c r="I38" i="6" s="1"/>
  <c r="G14" i="6"/>
  <c r="I14" i="6" s="1"/>
  <c r="G16" i="6"/>
  <c r="I16" i="6" s="1"/>
  <c r="G10" i="6"/>
  <c r="I10" i="6" s="1"/>
  <c r="E37" i="6"/>
  <c r="E47" i="6" s="1"/>
  <c r="C37" i="6"/>
  <c r="C47" i="6" s="1"/>
  <c r="G18" i="6"/>
  <c r="I18" i="6" s="1"/>
  <c r="G11" i="6"/>
  <c r="I11" i="6" s="1"/>
  <c r="G19" i="6"/>
  <c r="I19" i="6" s="1"/>
  <c r="G29" i="6"/>
  <c r="I29" i="6" s="1"/>
  <c r="G13" i="6"/>
  <c r="I13" i="6" s="1"/>
  <c r="C12" i="6"/>
  <c r="C9" i="6" s="1"/>
  <c r="C22" i="6" s="1"/>
  <c r="E12" i="6"/>
  <c r="J33" i="4"/>
  <c r="H12" i="4"/>
  <c r="D26" i="4"/>
  <c r="D37" i="4"/>
  <c r="I67" i="3"/>
  <c r="E81" i="3"/>
  <c r="I49" i="3"/>
  <c r="K49" i="3" s="1"/>
  <c r="E48" i="3"/>
  <c r="G83" i="3"/>
  <c r="I14" i="3"/>
  <c r="K14" i="3" s="1"/>
  <c r="I78" i="3"/>
  <c r="K78" i="3" s="1"/>
  <c r="K76" i="3" s="1"/>
  <c r="I51" i="3"/>
  <c r="K51" i="3" s="1"/>
  <c r="I70" i="3"/>
  <c r="K70" i="3" s="1"/>
  <c r="I40" i="3"/>
  <c r="H33" i="2"/>
  <c r="D15" i="2"/>
  <c r="H39" i="2"/>
  <c r="J39" i="2" s="1"/>
  <c r="I49" i="1"/>
  <c r="K49" i="1" s="1"/>
  <c r="E48" i="1"/>
  <c r="I40" i="1"/>
  <c r="I10" i="1"/>
  <c r="K10" i="1" s="1"/>
  <c r="I70" i="1"/>
  <c r="K70" i="1" s="1"/>
  <c r="I51" i="1"/>
  <c r="K51" i="1" s="1"/>
  <c r="I71" i="1"/>
  <c r="K71" i="1" s="1"/>
  <c r="I12" i="1"/>
  <c r="K12" i="1" s="1"/>
  <c r="F35" i="12" l="1"/>
  <c r="H35" i="12" s="1"/>
  <c r="E8" i="11"/>
  <c r="E21" i="11" s="1"/>
  <c r="H29" i="2"/>
  <c r="J29" i="2" s="1"/>
  <c r="F14" i="12"/>
  <c r="H14" i="12" s="1"/>
  <c r="B27" i="12"/>
  <c r="F27" i="12" s="1"/>
  <c r="H27" i="12" s="1"/>
  <c r="F24" i="12"/>
  <c r="H24" i="12" s="1"/>
  <c r="C21" i="11"/>
  <c r="G8" i="11"/>
  <c r="C43" i="11"/>
  <c r="G44" i="11"/>
  <c r="G11" i="11"/>
  <c r="I11" i="11" s="1"/>
  <c r="G25" i="11"/>
  <c r="I25" i="11" s="1"/>
  <c r="C32" i="11"/>
  <c r="I36" i="11"/>
  <c r="G47" i="11"/>
  <c r="I47" i="11" s="1"/>
  <c r="G13" i="3"/>
  <c r="G9" i="3" s="1"/>
  <c r="G36" i="3" s="1"/>
  <c r="G95" i="3" s="1"/>
  <c r="H15" i="4"/>
  <c r="J15" i="4" s="1"/>
  <c r="E13" i="1"/>
  <c r="M12" i="1" s="1"/>
  <c r="H37" i="4"/>
  <c r="J37" i="4" s="1"/>
  <c r="H26" i="2"/>
  <c r="J26" i="2" s="1"/>
  <c r="D29" i="9"/>
  <c r="D45" i="9" s="1"/>
  <c r="D48" i="9" s="1"/>
  <c r="D50" i="9" s="1"/>
  <c r="B27" i="9"/>
  <c r="F27" i="9" s="1"/>
  <c r="H27" i="9" s="1"/>
  <c r="F24" i="9"/>
  <c r="H24" i="9" s="1"/>
  <c r="F14" i="9"/>
  <c r="H14" i="9" s="1"/>
  <c r="F35" i="9"/>
  <c r="H35" i="9" s="1"/>
  <c r="H31" i="9"/>
  <c r="E9" i="6"/>
  <c r="E22" i="6" s="1"/>
  <c r="G28" i="6"/>
  <c r="I28" i="6" s="1"/>
  <c r="E49" i="6"/>
  <c r="G37" i="6"/>
  <c r="I37" i="6" s="1"/>
  <c r="G27" i="6"/>
  <c r="I27" i="6" s="1"/>
  <c r="G26" i="6"/>
  <c r="I26" i="6" s="1"/>
  <c r="C32" i="6"/>
  <c r="G12" i="6"/>
  <c r="I12" i="6" s="1"/>
  <c r="D29" i="4"/>
  <c r="H26" i="4"/>
  <c r="J26" i="4" s="1"/>
  <c r="I76" i="3"/>
  <c r="I13" i="3"/>
  <c r="K13" i="3" s="1"/>
  <c r="E9" i="3"/>
  <c r="K40" i="3"/>
  <c r="I43" i="3"/>
  <c r="K43" i="3" s="1"/>
  <c r="I48" i="3"/>
  <c r="K48" i="3" s="1"/>
  <c r="E62" i="3"/>
  <c r="K67" i="3"/>
  <c r="I81" i="3"/>
  <c r="K81" i="3" s="1"/>
  <c r="D31" i="2"/>
  <c r="H15" i="2"/>
  <c r="J15" i="2" s="1"/>
  <c r="H37" i="2"/>
  <c r="J37" i="2" s="1"/>
  <c r="J33" i="2"/>
  <c r="I43" i="1"/>
  <c r="K43" i="1" s="1"/>
  <c r="K40" i="1"/>
  <c r="I13" i="1"/>
  <c r="K13" i="1" s="1"/>
  <c r="E9" i="1"/>
  <c r="E62" i="1"/>
  <c r="I48" i="1"/>
  <c r="K48" i="1" s="1"/>
  <c r="B29" i="12" l="1"/>
  <c r="B44" i="12" s="1"/>
  <c r="B29" i="9"/>
  <c r="B45" i="9" s="1"/>
  <c r="B48" i="9" s="1"/>
  <c r="C49" i="11"/>
  <c r="G49" i="11" s="1"/>
  <c r="I49" i="11" s="1"/>
  <c r="G32" i="11"/>
  <c r="I32" i="11" s="1"/>
  <c r="I44" i="11"/>
  <c r="I43" i="11" s="1"/>
  <c r="G43" i="11"/>
  <c r="I8" i="11"/>
  <c r="G21" i="11"/>
  <c r="I21" i="11" s="1"/>
  <c r="G47" i="6"/>
  <c r="I47" i="6" s="1"/>
  <c r="G9" i="6"/>
  <c r="C49" i="6"/>
  <c r="G49" i="6" s="1"/>
  <c r="I49" i="6" s="1"/>
  <c r="G32" i="6"/>
  <c r="I32" i="6" s="1"/>
  <c r="H29" i="4"/>
  <c r="J29" i="4" s="1"/>
  <c r="D31" i="4"/>
  <c r="E83" i="3"/>
  <c r="I83" i="3" s="1"/>
  <c r="K83" i="3" s="1"/>
  <c r="I62" i="3"/>
  <c r="K62" i="3" s="1"/>
  <c r="E36" i="3"/>
  <c r="E95" i="3" s="1"/>
  <c r="I9" i="3"/>
  <c r="H31" i="2"/>
  <c r="J31" i="2" s="1"/>
  <c r="D49" i="2"/>
  <c r="E83" i="1"/>
  <c r="I62" i="1"/>
  <c r="K62" i="1" s="1"/>
  <c r="E36" i="1"/>
  <c r="E95" i="1" s="1"/>
  <c r="I9" i="1"/>
  <c r="F29" i="12" l="1"/>
  <c r="H29" i="12" s="1"/>
  <c r="F29" i="9"/>
  <c r="H29" i="9" s="1"/>
  <c r="B47" i="12"/>
  <c r="B49" i="12" s="1"/>
  <c r="F44" i="12"/>
  <c r="B50" i="9"/>
  <c r="F45" i="9"/>
  <c r="I9" i="6"/>
  <c r="G22" i="6"/>
  <c r="I22" i="6" s="1"/>
  <c r="D48" i="4"/>
  <c r="H31" i="4"/>
  <c r="J31" i="4" s="1"/>
  <c r="I36" i="3"/>
  <c r="K36" i="3" s="1"/>
  <c r="K9" i="3"/>
  <c r="D52" i="2"/>
  <c r="H49" i="2"/>
  <c r="N40" i="2"/>
  <c r="N38" i="2"/>
  <c r="N36" i="2"/>
  <c r="I36" i="1"/>
  <c r="K36" i="1" s="1"/>
  <c r="K9" i="1"/>
  <c r="H44" i="12" l="1"/>
  <c r="F48" i="9"/>
  <c r="H45" i="9"/>
  <c r="H48" i="4"/>
  <c r="D51" i="4"/>
  <c r="H52" i="2"/>
  <c r="J49" i="2"/>
  <c r="D54" i="2"/>
  <c r="L53" i="2"/>
  <c r="F50" i="9" l="1"/>
  <c r="H50" i="9" s="1"/>
  <c r="H48" i="9"/>
  <c r="D53" i="4"/>
  <c r="L52" i="4"/>
  <c r="H51" i="4"/>
  <c r="J48" i="4"/>
  <c r="H54" i="2"/>
  <c r="J54" i="2" s="1"/>
  <c r="J52" i="2"/>
  <c r="H53" i="4" l="1"/>
  <c r="J51" i="4"/>
  <c r="J53" i="4" s="1"/>
  <c r="G80" i="1" l="1"/>
  <c r="I80" i="1" l="1"/>
  <c r="K80" i="1" s="1"/>
  <c r="G78" i="1"/>
  <c r="G81" i="1"/>
  <c r="G83" i="1" s="1"/>
  <c r="G95" i="1" l="1"/>
  <c r="I83" i="1"/>
  <c r="K83" i="1" s="1"/>
  <c r="G76" i="1"/>
  <c r="I78" i="1"/>
  <c r="I76" i="1" l="1"/>
  <c r="K78" i="1"/>
  <c r="K76" i="1" s="1"/>
  <c r="I81" i="1"/>
  <c r="K81" i="1" s="1"/>
  <c r="F45" i="12" l="1"/>
  <c r="D47" i="12"/>
  <c r="D49" i="12" s="1"/>
  <c r="F47" i="12" l="1"/>
  <c r="H45" i="12"/>
  <c r="F49" i="12"/>
  <c r="H47" i="12"/>
  <c r="H49" i="12" s="1"/>
</calcChain>
</file>

<file path=xl/sharedStrings.xml><?xml version="1.0" encoding="utf-8"?>
<sst xmlns="http://schemas.openxmlformats.org/spreadsheetml/2006/main" count="402" uniqueCount="89">
  <si>
    <t>FEDECRÉDITO DE R. L. DE C.V.</t>
  </si>
  <si>
    <t>BALANCE DE SITUACIÓN COMPARATIVO AL 28 DE FEBRERO DE 2025 Y 2024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</si>
  <si>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</si>
  <si>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</si>
  <si>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</si>
  <si>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</si>
  <si>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</si>
  <si>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</si>
  <si>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</si>
  <si>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</si>
  <si>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</si>
  <si>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</si>
  <si>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</si>
  <si>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</si>
  <si>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</si>
  <si>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</si>
  <si>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</si>
  <si>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</si>
  <si>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</si>
  <si>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</si>
  <si>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</si>
  <si>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</si>
  <si>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</si>
  <si>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</si>
  <si>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</si>
  <si>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</si>
  <si>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</si>
  <si>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</si>
  <si>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</si>
  <si>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</si>
  <si>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</si>
  <si>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</si>
  <si>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</si>
  <si>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</si>
  <si>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</si>
  <si>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</si>
  <si>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</si>
  <si>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</si>
  <si>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</si>
  <si>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</si>
  <si>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</si>
  <si>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</si>
  <si>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</si>
  <si>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</si>
  <si>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</si>
  <si>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</si>
  <si>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</si>
  <si>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</si>
  <si>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</si>
  <si>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</si>
  <si>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</si>
  <si>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</si>
  <si>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</si>
  <si>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</si>
  <si>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</si>
  <si>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28 DE FEBRERO DE 2025 Y 2024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</si>
  <si>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</si>
  <si>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</si>
  <si>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</si>
  <si>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</si>
  <si>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</si>
  <si>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</si>
  <si>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</si>
  <si>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</si>
  <si>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</si>
  <si>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</si>
  <si>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</si>
  <si>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</si>
  <si>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</si>
  <si>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</si>
  <si>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</si>
  <si>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</si>
  <si>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</si>
  <si>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</si>
  <si>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</si>
  <si>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</si>
  <si>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</si>
  <si>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</si>
  <si>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</si>
  <si>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</si>
  <si>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</si>
  <si>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</si>
  <si>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</si>
  <si>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28 DE FEBRERO Y 31 DE ENERO DE 2025</t>
  </si>
  <si>
    <t>FEBRERO</t>
  </si>
  <si>
    <t>ENERO</t>
  </si>
  <si>
    <t>COMPARATIVO AL 28 DEFEBRERO Y 31 DE ENERO DE 2025</t>
  </si>
  <si>
    <t>GASTOS DE OTRAS OPERACIONES</t>
  </si>
  <si>
    <t>COMPARATIVO AL 28 DE FEBRERO Y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</si>
</sst>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  <numFmt numFmtId="173" formatCode="#,##0.000"/>
    <numFmt numFmtId="174" formatCode="0.000"/>
    <numFmt numFmtId="175" formatCode="0.0%"/>
  </numFmts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sz val="16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0">
    <xf numFmtId="0" fontId="0" fillId="0" borderId="0" xfId="0"/>
    <xf numFmtId="0" fontId="1" fillId="0" borderId="0" xfId="2"/>
    <xf numFmtId="165" fontId="3" fillId="0" borderId="0" xfId="2" applyNumberFormat="1" applyFont="1"/>
    <xf numFmtId="0" fontId="2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5" xfId="2" applyFont="1" applyFill="1" applyBorder="1"/>
    <xf numFmtId="0" fontId="2" fillId="0" borderId="4" xfId="2" applyFont="1" applyBorder="1"/>
    <xf numFmtId="0" fontId="2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6" fillId="0" borderId="4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5" fillId="0" borderId="9" xfId="2" quotePrefix="1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5" fillId="0" borderId="10" xfId="2" applyFont="1" applyBorder="1" applyAlignment="1">
      <alignment horizontal="right"/>
    </xf>
    <xf numFmtId="0" fontId="6" fillId="0" borderId="0" xfId="2" quotePrefix="1" applyFont="1" applyAlignment="1">
      <alignment horizontal="right"/>
    </xf>
    <xf numFmtId="0" fontId="6" fillId="0" borderId="5" xfId="2" applyFont="1" applyBorder="1" applyAlignment="1">
      <alignment horizontal="right"/>
    </xf>
    <xf numFmtId="0" fontId="7" fillId="0" borderId="4" xfId="2" applyFont="1" applyBorder="1"/>
    <xf numFmtId="0" fontId="6" fillId="0" borderId="0" xfId="2" applyFont="1"/>
    <xf numFmtId="167" fontId="5" fillId="0" borderId="9" xfId="2" applyNumberFormat="1" applyFont="1" applyBorder="1"/>
    <xf numFmtId="167" fontId="7" fillId="0" borderId="0" xfId="2" applyNumberFormat="1" applyFont="1"/>
    <xf numFmtId="167" fontId="5" fillId="0" borderId="10" xfId="2" applyNumberFormat="1" applyFont="1" applyBorder="1"/>
    <xf numFmtId="39" fontId="2" fillId="0" borderId="0" xfId="2" applyNumberFormat="1" applyFont="1"/>
    <xf numFmtId="167" fontId="8" fillId="0" borderId="0" xfId="2" applyNumberFormat="1" applyFont="1"/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167" fontId="2" fillId="0" borderId="0" xfId="2" applyNumberFormat="1" applyFont="1"/>
    <xf numFmtId="167" fontId="2" fillId="0" borderId="5" xfId="2" applyNumberFormat="1" applyFont="1" applyBorder="1"/>
    <xf numFmtId="10" fontId="1" fillId="0" borderId="0" xfId="1" applyNumberFormat="1" applyFont="1"/>
    <xf numFmtId="10" fontId="3" fillId="0" borderId="0" xfId="1" applyNumberFormat="1" applyFont="1"/>
    <xf numFmtId="167" fontId="2" fillId="0" borderId="9" xfId="2" applyNumberFormat="1" applyFont="1" applyBorder="1"/>
    <xf numFmtId="167" fontId="6" fillId="0" borderId="0" xfId="2" applyNumberFormat="1" applyFont="1"/>
    <xf numFmtId="167" fontId="2" fillId="0" borderId="10" xfId="2" applyNumberFormat="1" applyFont="1" applyBorder="1"/>
    <xf numFmtId="168" fontId="1" fillId="0" borderId="0" xfId="2" applyNumberFormat="1"/>
    <xf numFmtId="0" fontId="9" fillId="0" borderId="4" xfId="2" applyFont="1" applyBorder="1" applyAlignment="1">
      <alignment horizontal="left"/>
    </xf>
    <xf numFmtId="167" fontId="5" fillId="0" borderId="0" xfId="2" applyNumberFormat="1" applyFont="1"/>
    <xf numFmtId="167" fontId="5" fillId="0" borderId="5" xfId="2" applyNumberFormat="1" applyFont="1" applyBorder="1"/>
    <xf numFmtId="0" fontId="2" fillId="0" borderId="5" xfId="2" applyFont="1" applyBorder="1"/>
    <xf numFmtId="167" fontId="1" fillId="0" borderId="0" xfId="2" applyNumberFormat="1"/>
    <xf numFmtId="165" fontId="1" fillId="0" borderId="0" xfId="2" applyNumberFormat="1"/>
    <xf numFmtId="0" fontId="5" fillId="0" borderId="4" xfId="2" applyFont="1" applyBorder="1" applyAlignment="1">
      <alignment horizontal="left"/>
    </xf>
    <xf numFmtId="167" fontId="5" fillId="0" borderId="11" xfId="2" applyNumberFormat="1" applyFont="1" applyBorder="1"/>
    <xf numFmtId="167" fontId="5" fillId="0" borderId="12" xfId="2" applyNumberFormat="1" applyFont="1" applyBorder="1"/>
    <xf numFmtId="167" fontId="10" fillId="0" borderId="0" xfId="2" applyNumberFormat="1" applyFont="1" applyAlignment="1">
      <alignment horizontal="right"/>
    </xf>
    <xf numFmtId="167" fontId="10" fillId="0" borderId="5" xfId="2" applyNumberFormat="1" applyFont="1" applyBorder="1" applyAlignment="1">
      <alignment horizontal="right"/>
    </xf>
    <xf numFmtId="167" fontId="2" fillId="0" borderId="5" xfId="2" applyNumberFormat="1" applyFont="1" applyBorder="1" applyAlignment="1">
      <alignment horizontal="left"/>
    </xf>
    <xf numFmtId="167" fontId="2" fillId="0" borderId="11" xfId="2" applyNumberFormat="1" applyFont="1" applyBorder="1"/>
    <xf numFmtId="167" fontId="2" fillId="0" borderId="12" xfId="2" applyNumberFormat="1" applyFont="1" applyBorder="1"/>
    <xf numFmtId="167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11" fillId="0" borderId="0" xfId="2" applyFont="1"/>
    <xf numFmtId="0" fontId="12" fillId="0" borderId="0" xfId="2" applyFont="1"/>
    <xf numFmtId="167" fontId="2" fillId="0" borderId="0" xfId="2" applyNumberFormat="1" applyFont="1" applyAlignment="1">
      <alignment horizontal="left"/>
    </xf>
    <xf numFmtId="0" fontId="8" fillId="0" borderId="4" xfId="2" applyFont="1" applyBorder="1" applyAlignment="1">
      <alignment horizontal="left"/>
    </xf>
    <xf numFmtId="167" fontId="2" fillId="3" borderId="0" xfId="2" applyNumberFormat="1" applyFont="1" applyFill="1"/>
    <xf numFmtId="170" fontId="7" fillId="0" borderId="0" xfId="4" applyNumberFormat="1" applyFont="1" applyFill="1" applyBorder="1" applyAlignment="1" applyProtection="1"/>
    <xf numFmtId="171" fontId="2" fillId="0" borderId="0" xfId="2" applyNumberFormat="1" applyFont="1"/>
    <xf numFmtId="167" fontId="13" fillId="0" borderId="0" xfId="2" applyNumberFormat="1" applyFont="1" applyAlignment="1">
      <alignment horizontal="right"/>
    </xf>
    <xf numFmtId="167" fontId="13" fillId="0" borderId="5" xfId="2" applyNumberFormat="1" applyFont="1" applyBorder="1" applyAlignment="1">
      <alignment horizontal="right"/>
    </xf>
    <xf numFmtId="167" fontId="5" fillId="0" borderId="7" xfId="2" applyNumberFormat="1" applyFont="1" applyBorder="1"/>
    <xf numFmtId="167" fontId="5" fillId="0" borderId="8" xfId="2" applyNumberFormat="1" applyFont="1" applyBorder="1"/>
    <xf numFmtId="167" fontId="2" fillId="0" borderId="0" xfId="2" applyNumberFormat="1" applyFont="1" applyAlignment="1">
      <alignment horizontal="right"/>
    </xf>
    <xf numFmtId="167" fontId="2" fillId="0" borderId="7" xfId="2" applyNumberFormat="1" applyFont="1" applyBorder="1"/>
    <xf numFmtId="167" fontId="2" fillId="0" borderId="8" xfId="2" applyNumberFormat="1" applyFont="1" applyBorder="1"/>
    <xf numFmtId="14" fontId="2" fillId="0" borderId="4" xfId="2" quotePrefix="1" applyNumberFormat="1" applyFont="1" applyBorder="1" applyAlignment="1">
      <alignment horizontal="left"/>
    </xf>
    <xf numFmtId="14" fontId="2" fillId="0" borderId="0" xfId="2" quotePrefix="1" applyNumberFormat="1" applyFont="1" applyAlignment="1">
      <alignment horizontal="left"/>
    </xf>
    <xf numFmtId="0" fontId="2" fillId="0" borderId="6" xfId="2" applyFont="1" applyBorder="1"/>
    <xf numFmtId="0" fontId="2" fillId="0" borderId="7" xfId="2" applyFont="1" applyBorder="1"/>
    <xf numFmtId="39" fontId="2" fillId="0" borderId="7" xfId="2" applyNumberFormat="1" applyFont="1" applyBorder="1"/>
    <xf numFmtId="0" fontId="2" fillId="0" borderId="8" xfId="2" applyFont="1" applyBorder="1"/>
    <xf numFmtId="172" fontId="2" fillId="0" borderId="0" xfId="2" applyNumberFormat="1" applyFont="1"/>
    <xf numFmtId="164" fontId="1" fillId="0" borderId="0" xfId="2" applyNumberFormat="1" applyProtection="1">
      <protection locked="0"/>
    </xf>
    <xf numFmtId="1" fontId="1" fillId="0" borderId="0" xfId="2" applyNumberFormat="1" applyProtection="1">
      <protection locked="0"/>
    </xf>
    <xf numFmtId="164" fontId="14" fillId="0" borderId="4" xfId="2" applyNumberFormat="1" applyFont="1" applyBorder="1" applyProtection="1">
      <protection locked="0"/>
    </xf>
    <xf numFmtId="167" fontId="16" fillId="0" borderId="0" xfId="2" applyNumberFormat="1" applyFont="1" applyProtection="1">
      <protection locked="0"/>
    </xf>
    <xf numFmtId="167" fontId="16" fillId="0" borderId="0" xfId="2" applyNumberFormat="1" applyFont="1"/>
    <xf numFmtId="167" fontId="16" fillId="0" borderId="0" xfId="2" applyNumberFormat="1" applyFont="1" applyAlignment="1">
      <alignment vertical="center"/>
    </xf>
    <xf numFmtId="167" fontId="16" fillId="0" borderId="0" xfId="2" applyNumberFormat="1" applyFont="1" applyAlignment="1">
      <alignment horizontal="center"/>
    </xf>
    <xf numFmtId="167" fontId="16" fillId="0" borderId="5" xfId="2" applyNumberFormat="1" applyFont="1" applyBorder="1" applyProtection="1">
      <protection locked="0"/>
    </xf>
    <xf numFmtId="1" fontId="17" fillId="0" borderId="0" xfId="2" applyNumberFormat="1" applyFont="1" applyAlignment="1" applyProtection="1">
      <alignment horizontal="center"/>
      <protection locked="0"/>
    </xf>
    <xf numFmtId="164" fontId="18" fillId="0" borderId="4" xfId="2" applyNumberFormat="1" applyFont="1" applyBorder="1"/>
    <xf numFmtId="49" fontId="16" fillId="0" borderId="9" xfId="2" applyNumberFormat="1" applyFont="1" applyBorder="1" applyAlignment="1">
      <alignment horizontal="center"/>
    </xf>
    <xf numFmtId="49" fontId="18" fillId="0" borderId="0" xfId="2" applyNumberFormat="1" applyFont="1" applyAlignment="1">
      <alignment horizontal="right"/>
    </xf>
    <xf numFmtId="167" fontId="16" fillId="0" borderId="9" xfId="2" applyNumberFormat="1" applyFont="1" applyBorder="1"/>
    <xf numFmtId="167" fontId="18" fillId="0" borderId="0" xfId="2" applyNumberFormat="1" applyFont="1" applyAlignment="1">
      <alignment horizontal="right"/>
    </xf>
    <xf numFmtId="167" fontId="16" fillId="0" borderId="10" xfId="2" applyNumberFormat="1" applyFont="1" applyBorder="1" applyAlignment="1" applyProtection="1">
      <alignment horizontal="right"/>
      <protection locked="0"/>
    </xf>
    <xf numFmtId="164" fontId="19" fillId="0" borderId="4" xfId="2" applyNumberFormat="1" applyFont="1" applyBorder="1"/>
    <xf numFmtId="167" fontId="19" fillId="0" borderId="0" xfId="2" applyNumberFormat="1" applyFont="1"/>
    <xf numFmtId="167" fontId="14" fillId="0" borderId="0" xfId="2" applyNumberFormat="1" applyFont="1" applyProtection="1">
      <protection locked="0"/>
    </xf>
    <xf numFmtId="167" fontId="14" fillId="0" borderId="5" xfId="2" applyNumberFormat="1" applyFont="1" applyBorder="1" applyProtection="1">
      <protection locked="0"/>
    </xf>
    <xf numFmtId="164" fontId="14" fillId="0" borderId="4" xfId="2" applyNumberFormat="1" applyFont="1" applyBorder="1"/>
    <xf numFmtId="167" fontId="14" fillId="0" borderId="0" xfId="2" applyNumberFormat="1" applyFont="1"/>
    <xf numFmtId="167" fontId="14" fillId="0" borderId="0" xfId="2" applyNumberFormat="1" applyFont="1" applyAlignment="1">
      <alignment horizontal="right"/>
    </xf>
    <xf numFmtId="167" fontId="14" fillId="0" borderId="5" xfId="2" applyNumberFormat="1" applyFont="1" applyBorder="1" applyAlignment="1">
      <alignment horizontal="right"/>
    </xf>
    <xf numFmtId="167" fontId="16" fillId="0" borderId="13" xfId="2" applyNumberFormat="1" applyFont="1" applyBorder="1"/>
    <xf numFmtId="167" fontId="16" fillId="0" borderId="13" xfId="2" applyNumberFormat="1" applyFont="1" applyBorder="1" applyAlignment="1">
      <alignment horizontal="right"/>
    </xf>
    <xf numFmtId="167" fontId="16" fillId="0" borderId="0" xfId="2" applyNumberFormat="1" applyFont="1" applyAlignment="1">
      <alignment horizontal="right"/>
    </xf>
    <xf numFmtId="167" fontId="16" fillId="0" borderId="14" xfId="2" applyNumberFormat="1" applyFont="1" applyBorder="1" applyAlignment="1">
      <alignment horizontal="right"/>
    </xf>
    <xf numFmtId="167" fontId="16" fillId="0" borderId="15" xfId="2" applyNumberFormat="1" applyFont="1" applyBorder="1"/>
    <xf numFmtId="167" fontId="16" fillId="0" borderId="15" xfId="2" applyNumberFormat="1" applyFont="1" applyBorder="1" applyAlignment="1">
      <alignment horizontal="right"/>
    </xf>
    <xf numFmtId="167" fontId="16" fillId="0" borderId="16" xfId="2" applyNumberFormat="1" applyFont="1" applyBorder="1" applyAlignment="1">
      <alignment horizontal="right"/>
    </xf>
    <xf numFmtId="164" fontId="14" fillId="0" borderId="4" xfId="2" applyNumberFormat="1" applyFont="1" applyBorder="1" applyAlignment="1">
      <alignment wrapText="1"/>
    </xf>
    <xf numFmtId="164" fontId="16" fillId="0" borderId="4" xfId="2" quotePrefix="1" applyNumberFormat="1" applyFont="1" applyBorder="1" applyAlignment="1">
      <alignment horizontal="left"/>
    </xf>
    <xf numFmtId="167" fontId="16" fillId="0" borderId="0" xfId="5" applyNumberFormat="1" applyFont="1"/>
    <xf numFmtId="167" fontId="16" fillId="0" borderId="5" xfId="2" applyNumberFormat="1" applyFont="1" applyBorder="1" applyAlignment="1">
      <alignment horizontal="right"/>
    </xf>
    <xf numFmtId="167" fontId="14" fillId="0" borderId="0" xfId="5" applyNumberFormat="1" applyFont="1"/>
    <xf numFmtId="164" fontId="14" fillId="0" borderId="4" xfId="2" quotePrefix="1" applyNumberFormat="1" applyFont="1" applyBorder="1" applyAlignment="1">
      <alignment horizontal="left"/>
    </xf>
    <xf numFmtId="167" fontId="14" fillId="0" borderId="0" xfId="2" quotePrefix="1" applyNumberFormat="1" applyFont="1" applyAlignment="1">
      <alignment horizontal="left"/>
    </xf>
    <xf numFmtId="164" fontId="14" fillId="0" borderId="4" xfId="6" applyNumberFormat="1" applyFont="1" applyBorder="1" applyAlignment="1" applyProtection="1">
      <alignment horizontal="left"/>
    </xf>
    <xf numFmtId="164" fontId="14" fillId="0" borderId="4" xfId="2" applyNumberFormat="1" applyFont="1" applyBorder="1" applyAlignment="1">
      <alignment horizontal="left"/>
    </xf>
    <xf numFmtId="173" fontId="1" fillId="0" borderId="0" xfId="2" applyNumberFormat="1" applyProtection="1">
      <protection locked="0"/>
    </xf>
    <xf numFmtId="164" fontId="16" fillId="0" borderId="17" xfId="2" quotePrefix="1" applyNumberFormat="1" applyFont="1" applyBorder="1" applyAlignment="1" applyProtection="1">
      <alignment horizontal="left"/>
      <protection locked="0"/>
    </xf>
    <xf numFmtId="167" fontId="16" fillId="0" borderId="0" xfId="7" applyNumberFormat="1" applyFont="1"/>
    <xf numFmtId="167" fontId="16" fillId="0" borderId="18" xfId="2" applyNumberFormat="1" applyFont="1" applyBorder="1" applyAlignment="1">
      <alignment horizontal="right"/>
    </xf>
    <xf numFmtId="164" fontId="16" fillId="0" borderId="0" xfId="2" quotePrefix="1" applyNumberFormat="1" applyFont="1" applyAlignment="1" applyProtection="1">
      <alignment horizontal="left"/>
      <protection locked="0"/>
    </xf>
    <xf numFmtId="164" fontId="14" fillId="0" borderId="4" xfId="6" applyNumberFormat="1" applyFont="1" applyBorder="1" applyAlignment="1" applyProtection="1"/>
    <xf numFmtId="174" fontId="1" fillId="0" borderId="0" xfId="2" applyNumberFormat="1"/>
    <xf numFmtId="49" fontId="14" fillId="0" borderId="4" xfId="2" quotePrefix="1" applyNumberFormat="1" applyFont="1" applyBorder="1" applyAlignment="1" applyProtection="1">
      <alignment horizontal="left"/>
      <protection locked="0"/>
    </xf>
    <xf numFmtId="167" fontId="16" fillId="0" borderId="9" xfId="2" applyNumberFormat="1" applyFont="1" applyBorder="1" applyAlignment="1">
      <alignment horizontal="right"/>
    </xf>
    <xf numFmtId="167" fontId="16" fillId="0" borderId="10" xfId="2" applyNumberFormat="1" applyFont="1" applyBorder="1" applyAlignment="1">
      <alignment horizontal="right"/>
    </xf>
    <xf numFmtId="164" fontId="14" fillId="0" borderId="4" xfId="6" applyNumberFormat="1" applyFont="1" applyFill="1" applyBorder="1" applyAlignment="1" applyProtection="1"/>
    <xf numFmtId="175" fontId="1" fillId="0" borderId="0" xfId="1" applyNumberFormat="1" applyFont="1" applyProtection="1">
      <protection locked="0"/>
    </xf>
    <xf numFmtId="164" fontId="16" fillId="0" borderId="4" xfId="2" quotePrefix="1" applyNumberFormat="1" applyFont="1" applyBorder="1" applyAlignment="1" applyProtection="1">
      <alignment horizontal="left"/>
      <protection locked="0"/>
    </xf>
    <xf numFmtId="167" fontId="16" fillId="0" borderId="15" xfId="5" applyNumberFormat="1" applyFont="1" applyBorder="1"/>
    <xf numFmtId="164" fontId="16" fillId="0" borderId="4" xfId="2" applyNumberFormat="1" applyFont="1" applyBorder="1" applyAlignment="1">
      <alignment horizontal="left"/>
    </xf>
    <xf numFmtId="167" fontId="16" fillId="0" borderId="11" xfId="2" applyNumberFormat="1" applyFont="1" applyBorder="1" applyAlignment="1">
      <alignment horizontal="right"/>
    </xf>
    <xf numFmtId="167" fontId="16" fillId="0" borderId="12" xfId="2" applyNumberFormat="1" applyFont="1" applyBorder="1" applyAlignment="1">
      <alignment horizontal="right"/>
    </xf>
    <xf numFmtId="167" fontId="14" fillId="3" borderId="0" xfId="2" applyNumberFormat="1" applyFont="1" applyFill="1" applyAlignment="1">
      <alignment horizontal="right"/>
    </xf>
    <xf numFmtId="167" fontId="14" fillId="0" borderId="11" xfId="5" applyNumberFormat="1" applyFont="1" applyBorder="1"/>
    <xf numFmtId="164" fontId="14" fillId="0" borderId="6" xfId="2" applyNumberFormat="1" applyFont="1" applyBorder="1" applyAlignment="1">
      <alignment horizontal="left"/>
    </xf>
    <xf numFmtId="167" fontId="14" fillId="0" borderId="7" xfId="2" applyNumberFormat="1" applyFont="1" applyBorder="1" applyAlignment="1">
      <alignment horizontal="right"/>
    </xf>
    <xf numFmtId="167" fontId="14" fillId="0" borderId="7" xfId="2" applyNumberFormat="1" applyFont="1" applyBorder="1" applyProtection="1">
      <protection locked="0"/>
    </xf>
    <xf numFmtId="167" fontId="14" fillId="0" borderId="8" xfId="2" applyNumberFormat="1" applyFont="1" applyBorder="1" applyProtection="1">
      <protection locked="0"/>
    </xf>
    <xf numFmtId="0" fontId="22" fillId="0" borderId="4" xfId="2" applyFont="1" applyBorder="1" applyAlignment="1">
      <alignment horizontal="left"/>
    </xf>
    <xf numFmtId="167" fontId="14" fillId="0" borderId="0" xfId="2" applyNumberFormat="1" applyFont="1" applyAlignment="1" applyProtection="1">
      <alignment horizontal="right"/>
      <protection locked="0"/>
    </xf>
    <xf numFmtId="22" fontId="23" fillId="0" borderId="5" xfId="2" applyNumberFormat="1" applyFont="1" applyBorder="1"/>
    <xf numFmtId="164" fontId="14" fillId="0" borderId="6" xfId="2" applyNumberFormat="1" applyFont="1" applyBorder="1" applyProtection="1">
      <protection locked="0"/>
    </xf>
    <xf numFmtId="167" fontId="14" fillId="0" borderId="7" xfId="2" applyNumberFormat="1" applyFont="1" applyBorder="1" applyAlignment="1" applyProtection="1">
      <alignment horizontal="right"/>
      <protection locked="0"/>
    </xf>
    <xf numFmtId="164" fontId="14" fillId="0" borderId="0" xfId="2" applyNumberFormat="1" applyFont="1" applyProtection="1">
      <protection locked="0"/>
    </xf>
    <xf numFmtId="167" fontId="2" fillId="0" borderId="0" xfId="7" applyNumberFormat="1" applyFont="1"/>
    <xf numFmtId="167" fontId="24" fillId="3" borderId="0" xfId="2" applyNumberFormat="1" applyFont="1" applyFill="1"/>
    <xf numFmtId="167" fontId="14" fillId="0" borderId="0" xfId="7" applyNumberFormat="1" applyFont="1"/>
    <xf numFmtId="0" fontId="1" fillId="0" borderId="0" xfId="7"/>
    <xf numFmtId="167" fontId="16" fillId="0" borderId="9" xfId="7" applyNumberFormat="1" applyFont="1" applyBorder="1"/>
    <xf numFmtId="167" fontId="14" fillId="0" borderId="12" xfId="5" applyNumberFormat="1" applyFont="1" applyBorder="1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66" fontId="4" fillId="0" borderId="1" xfId="3" applyFont="1" applyFill="1" applyBorder="1" applyAlignment="1" applyProtection="1">
      <alignment horizontal="center"/>
    </xf>
    <xf numFmtId="166" fontId="4" fillId="0" borderId="2" xfId="3" applyFont="1" applyFill="1" applyBorder="1" applyAlignment="1" applyProtection="1">
      <alignment horizontal="center"/>
    </xf>
    <xf numFmtId="166" fontId="4" fillId="0" borderId="3" xfId="3" applyFont="1" applyFill="1" applyBorder="1" applyAlignment="1" applyProtection="1">
      <alignment horizontal="center"/>
    </xf>
    <xf numFmtId="164" fontId="14" fillId="2" borderId="1" xfId="2" applyNumberFormat="1" applyFont="1" applyFill="1" applyBorder="1" applyAlignment="1">
      <alignment horizontal="center"/>
    </xf>
    <xf numFmtId="164" fontId="14" fillId="2" borderId="2" xfId="2" applyNumberFormat="1" applyFont="1" applyFill="1" applyBorder="1" applyAlignment="1">
      <alignment horizontal="center"/>
    </xf>
    <xf numFmtId="164" fontId="14" fillId="2" borderId="3" xfId="2" applyNumberFormat="1" applyFont="1" applyFill="1" applyBorder="1" applyAlignment="1">
      <alignment horizontal="center"/>
    </xf>
    <xf numFmtId="164" fontId="14" fillId="2" borderId="4" xfId="2" applyNumberFormat="1" applyFont="1" applyFill="1" applyBorder="1" applyAlignment="1">
      <alignment horizontal="center"/>
    </xf>
    <xf numFmtId="164" fontId="14" fillId="2" borderId="0" xfId="2" applyNumberFormat="1" applyFont="1" applyFill="1" applyAlignment="1">
      <alignment horizontal="center"/>
    </xf>
    <xf numFmtId="164" fontId="14" fillId="2" borderId="5" xfId="2" applyNumberFormat="1" applyFont="1" applyFill="1" applyBorder="1" applyAlignment="1">
      <alignment horizontal="center"/>
    </xf>
    <xf numFmtId="164" fontId="14" fillId="2" borderId="6" xfId="2" applyNumberFormat="1" applyFont="1" applyFill="1" applyBorder="1" applyAlignment="1">
      <alignment horizontal="center"/>
    </xf>
    <xf numFmtId="164" fontId="14" fillId="2" borderId="7" xfId="2" applyNumberFormat="1" applyFont="1" applyFill="1" applyBorder="1" applyAlignment="1">
      <alignment horizontal="center"/>
    </xf>
    <xf numFmtId="164" fontId="14" fillId="2" borderId="8" xfId="2" applyNumberFormat="1" applyFont="1" applyFill="1" applyBorder="1" applyAlignment="1">
      <alignment horizontal="center"/>
    </xf>
    <xf numFmtId="164" fontId="15" fillId="0" borderId="1" xfId="2" applyNumberFormat="1" applyFont="1" applyBorder="1" applyAlignment="1">
      <alignment horizontal="center"/>
    </xf>
    <xf numFmtId="164" fontId="15" fillId="0" borderId="2" xfId="2" applyNumberFormat="1" applyFont="1" applyBorder="1" applyAlignment="1">
      <alignment horizontal="center"/>
    </xf>
    <xf numFmtId="164" fontId="15" fillId="0" borderId="3" xfId="2" applyNumberFormat="1" applyFont="1" applyBorder="1" applyAlignment="1">
      <alignment horizontal="center"/>
    </xf>
    <xf numFmtId="167" fontId="14" fillId="0" borderId="0" xfId="2" applyNumberFormat="1" applyFont="1" applyFill="1" applyAlignment="1">
      <alignment horizontal="right"/>
    </xf>
    <xf numFmtId="0" fontId="2" fillId="0" borderId="6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167" fontId="10" fillId="0" borderId="7" xfId="2" applyNumberFormat="1" applyFont="1" applyBorder="1" applyAlignment="1">
      <alignment horizontal="right"/>
    </xf>
    <xf numFmtId="167" fontId="10" fillId="0" borderId="8" xfId="2" applyNumberFormat="1" applyFont="1" applyBorder="1" applyAlignment="1">
      <alignment horizontal="right"/>
    </xf>
  </cellXfs>
  <cellStyles count="8">
    <cellStyle name="Hipervínculo 2" xfId="6" xr:uid="{64F3EA1D-045A-4C02-B126-C62AFDC95734}"/>
    <cellStyle name="Millares 3" xfId="3" xr:uid="{2A1D23F2-25C6-4F23-A0A1-6E1078303CB4}"/>
    <cellStyle name="Moneda 2" xfId="4" xr:uid="{D84CC7B4-E3C6-4D14-A60D-1A9E7EC5A5C4}"/>
    <cellStyle name="Normal" xfId="0" builtinId="0"/>
    <cellStyle name="Normal 2 3" xfId="7" xr:uid="{6BE33F60-3041-463A-B078-4E7BC5A55189}"/>
    <cellStyle name="Normal 4" xfId="2" xr:uid="{9E474589-D49F-416A-9AF1-459337E8F892}"/>
    <cellStyle name="Normal_ESTARESULTAGOSTOJULIO2003" xfId="5" xr:uid="{5232F711-3115-4B6D-956D-03F004B6614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5\Febrero2025.xlsx" TargetMode="External"/><Relationship Id="rId1" Type="http://schemas.openxmlformats.org/officeDocument/2006/relationships/externalLinkPath" Target="file:///\\Fccb-docu\docuescacontabilidad\BALANCES%20FEDECREDITO\2025\Febrero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/BALANCES%20FEDECREDITO/2024/Febrero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5\CONSOLIDADO%20MENSUAL%20FEBRERO%202025.xlsx" TargetMode="External"/><Relationship Id="rId1" Type="http://schemas.openxmlformats.org/officeDocument/2006/relationships/externalLinkPath" Target="/CONSOLIDADOS/2025/CONSOLIDADO%20MENSUAL%20FEBRERO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5\Enero2025.xlsx" TargetMode="External"/><Relationship Id="rId1" Type="http://schemas.openxmlformats.org/officeDocument/2006/relationships/externalLinkPath" Target="/BALANCES%20FEDECREDITO/2025/Enero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667651187.87</v>
          </cell>
          <cell r="D6">
            <v>667651187.87</v>
          </cell>
        </row>
        <row r="7">
          <cell r="A7">
            <v>111</v>
          </cell>
          <cell r="B7" t="str">
            <v>DISPONIBILIDADES</v>
          </cell>
          <cell r="C7">
            <v>144948224.97999999</v>
          </cell>
          <cell r="D7">
            <v>144948224.97999999</v>
          </cell>
        </row>
        <row r="8">
          <cell r="A8">
            <v>1110</v>
          </cell>
          <cell r="B8" t="str">
            <v>DISPONIBILIDADES</v>
          </cell>
          <cell r="C8">
            <v>144948224.97999999</v>
          </cell>
          <cell r="D8">
            <v>144948224.97999999</v>
          </cell>
        </row>
        <row r="9">
          <cell r="A9">
            <v>111001</v>
          </cell>
          <cell r="B9" t="str">
            <v>EFECTIVO</v>
          </cell>
          <cell r="C9">
            <v>14043499.66</v>
          </cell>
          <cell r="D9">
            <v>14043499.66</v>
          </cell>
        </row>
        <row r="10">
          <cell r="A10">
            <v>1110010101</v>
          </cell>
          <cell r="B10" t="str">
            <v>OFICINA CENTRAL - ML</v>
          </cell>
          <cell r="C10">
            <v>416624.61</v>
          </cell>
          <cell r="D10">
            <v>416624.61</v>
          </cell>
        </row>
        <row r="11">
          <cell r="A11">
            <v>111001010101</v>
          </cell>
          <cell r="B11" t="str">
            <v>CAJA</v>
          </cell>
          <cell r="C11">
            <v>103974.38</v>
          </cell>
          <cell r="D11">
            <v>103974.38</v>
          </cell>
        </row>
        <row r="12">
          <cell r="A12">
            <v>111001010102</v>
          </cell>
          <cell r="B12" t="str">
            <v>BOVEDA</v>
          </cell>
          <cell r="C12">
            <v>312650.23</v>
          </cell>
          <cell r="D12">
            <v>312650.23</v>
          </cell>
        </row>
        <row r="13">
          <cell r="A13">
            <v>1110010201</v>
          </cell>
          <cell r="B13" t="str">
            <v>AGENCIAS - ML</v>
          </cell>
          <cell r="C13">
            <v>157490.23999999999</v>
          </cell>
          <cell r="D13">
            <v>157490.23999999999</v>
          </cell>
        </row>
        <row r="14">
          <cell r="A14">
            <v>111001020102</v>
          </cell>
          <cell r="B14" t="str">
            <v>BOVEDA</v>
          </cell>
          <cell r="C14">
            <v>157490.23999999999</v>
          </cell>
          <cell r="D14">
            <v>157490.23999999999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2540000</v>
          </cell>
          <cell r="D17">
            <v>2540000</v>
          </cell>
        </row>
        <row r="18">
          <cell r="A18">
            <v>1110019701</v>
          </cell>
          <cell r="B18" t="str">
            <v>OTROS-ML</v>
          </cell>
          <cell r="C18">
            <v>10924184.800000001</v>
          </cell>
          <cell r="D18">
            <v>10924184.800000001</v>
          </cell>
        </row>
        <row r="19">
          <cell r="A19">
            <v>111001970101</v>
          </cell>
          <cell r="B19" t="str">
            <v>EFECTIVO ATM´S</v>
          </cell>
          <cell r="C19">
            <v>1564720</v>
          </cell>
          <cell r="D19">
            <v>1564720</v>
          </cell>
        </row>
        <row r="20">
          <cell r="A20">
            <v>11100197010103</v>
          </cell>
          <cell r="B20" t="str">
            <v>EFECTIVO ATM´S - FEDECREDITO</v>
          </cell>
          <cell r="C20">
            <v>1564720</v>
          </cell>
          <cell r="D20">
            <v>1564720</v>
          </cell>
        </row>
        <row r="21">
          <cell r="A21">
            <v>111001970102</v>
          </cell>
          <cell r="B21" t="str">
            <v>DISPONIBLE EN SERSAPROSA</v>
          </cell>
          <cell r="C21">
            <v>9347126.8000000007</v>
          </cell>
          <cell r="D21">
            <v>9347126.8000000007</v>
          </cell>
        </row>
        <row r="22">
          <cell r="A22">
            <v>11100197010201</v>
          </cell>
          <cell r="B22" t="str">
            <v>PARA ATM´S</v>
          </cell>
          <cell r="C22">
            <v>4532303</v>
          </cell>
          <cell r="D22">
            <v>4532303</v>
          </cell>
        </row>
        <row r="23">
          <cell r="A23">
            <v>11100197010202</v>
          </cell>
          <cell r="B23" t="str">
            <v>PARA CUENTA CORRIENTE</v>
          </cell>
          <cell r="C23">
            <v>4814823.8</v>
          </cell>
          <cell r="D23">
            <v>4814823.8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12338</v>
          </cell>
          <cell r="D24">
            <v>12338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12338</v>
          </cell>
          <cell r="D25">
            <v>12338</v>
          </cell>
        </row>
        <row r="26">
          <cell r="A26">
            <v>111002</v>
          </cell>
          <cell r="B26" t="str">
            <v>DEPOSITOS EN EL BCR</v>
          </cell>
          <cell r="C26">
            <v>7101647.5099999998</v>
          </cell>
          <cell r="D26">
            <v>7101647.5099999998</v>
          </cell>
        </row>
        <row r="27">
          <cell r="A27">
            <v>1110020101</v>
          </cell>
          <cell r="B27" t="str">
            <v>DEPOSITOS EN CUENTA CORRIENTE - ML</v>
          </cell>
          <cell r="C27">
            <v>6504187.9299999997</v>
          </cell>
          <cell r="D27">
            <v>6504187.9299999997</v>
          </cell>
        </row>
        <row r="28">
          <cell r="A28">
            <v>1110020201</v>
          </cell>
          <cell r="B28" t="str">
            <v>DEPOSITOS OTROS- ML</v>
          </cell>
          <cell r="C28">
            <v>587655.04</v>
          </cell>
          <cell r="D28">
            <v>587655.04</v>
          </cell>
        </row>
        <row r="29">
          <cell r="A29">
            <v>111002020199</v>
          </cell>
          <cell r="B29" t="str">
            <v>DEPOSITOS OTROS</v>
          </cell>
          <cell r="C29">
            <v>587655.04</v>
          </cell>
          <cell r="D29">
            <v>587655.04</v>
          </cell>
        </row>
        <row r="30">
          <cell r="A30">
            <v>1110029901</v>
          </cell>
          <cell r="B30" t="str">
            <v>INTERESES Y OTROS POR COBRAR - ML</v>
          </cell>
          <cell r="C30">
            <v>9804.5400000000009</v>
          </cell>
          <cell r="D30">
            <v>9804.5400000000009</v>
          </cell>
        </row>
        <row r="31">
          <cell r="A31">
            <v>111002990101</v>
          </cell>
          <cell r="B31" t="str">
            <v>DEPOSITOS PARA RESERVA DE LIQUIDEZ</v>
          </cell>
          <cell r="C31">
            <v>9804.5400000000009</v>
          </cell>
          <cell r="D31">
            <v>9804.5400000000009</v>
          </cell>
        </row>
        <row r="32">
          <cell r="A32">
            <v>111004</v>
          </cell>
          <cell r="B32" t="str">
            <v>DEPOSITOS EN BANCOS LOCALES</v>
          </cell>
          <cell r="C32">
            <v>121714059.73</v>
          </cell>
          <cell r="D32">
            <v>121714059.73</v>
          </cell>
        </row>
        <row r="33">
          <cell r="A33">
            <v>1110040101</v>
          </cell>
          <cell r="B33" t="str">
            <v>A LA VISTA - ML</v>
          </cell>
          <cell r="C33">
            <v>96422024.209999993</v>
          </cell>
          <cell r="D33">
            <v>96422024.209999993</v>
          </cell>
        </row>
        <row r="34">
          <cell r="A34">
            <v>111004010101</v>
          </cell>
          <cell r="B34" t="str">
            <v>BANCO AGRICOLA</v>
          </cell>
          <cell r="C34">
            <v>26036038.140000001</v>
          </cell>
          <cell r="D34">
            <v>26036038.140000001</v>
          </cell>
        </row>
        <row r="35">
          <cell r="A35">
            <v>111004010103</v>
          </cell>
          <cell r="B35" t="str">
            <v>BANCO DE AMERICA CENTRAL</v>
          </cell>
          <cell r="C35">
            <v>9908651.3699999992</v>
          </cell>
          <cell r="D35">
            <v>9908651.3699999992</v>
          </cell>
        </row>
        <row r="36">
          <cell r="A36">
            <v>111004010104</v>
          </cell>
          <cell r="B36" t="str">
            <v>BANCO CUSCATLAN, S.A.</v>
          </cell>
          <cell r="C36">
            <v>41837466.780000001</v>
          </cell>
          <cell r="D36">
            <v>41837466.780000001</v>
          </cell>
        </row>
        <row r="37">
          <cell r="A37">
            <v>111004010107</v>
          </cell>
          <cell r="B37" t="str">
            <v>BANCO DE FOMENTO AGROPECUARIO</v>
          </cell>
          <cell r="C37">
            <v>1085.75</v>
          </cell>
          <cell r="D37">
            <v>1085.75</v>
          </cell>
        </row>
        <row r="38">
          <cell r="A38">
            <v>111004010108</v>
          </cell>
          <cell r="B38" t="str">
            <v>BANCO HIPOTECARIO</v>
          </cell>
          <cell r="C38">
            <v>653304.11</v>
          </cell>
          <cell r="D38">
            <v>653304.11</v>
          </cell>
        </row>
        <row r="39">
          <cell r="A39">
            <v>111004010111</v>
          </cell>
          <cell r="B39" t="str">
            <v>BANCO PROMERICA</v>
          </cell>
          <cell r="C39">
            <v>2561397.27</v>
          </cell>
          <cell r="D39">
            <v>2561397.27</v>
          </cell>
        </row>
        <row r="40">
          <cell r="A40">
            <v>111004010112</v>
          </cell>
          <cell r="B40" t="str">
            <v>DAVIVIENDA</v>
          </cell>
          <cell r="C40">
            <v>15405045.039999999</v>
          </cell>
          <cell r="D40">
            <v>15405045.039999999</v>
          </cell>
        </row>
        <row r="41">
          <cell r="A41">
            <v>111004010117</v>
          </cell>
          <cell r="B41" t="str">
            <v>BANCO AZUL EL SALVADOR, S.A.</v>
          </cell>
          <cell r="C41">
            <v>19035.75</v>
          </cell>
          <cell r="D41">
            <v>19035.75</v>
          </cell>
        </row>
        <row r="42">
          <cell r="A42">
            <v>1110040301</v>
          </cell>
          <cell r="B42" t="str">
            <v>A PLAZO - ML</v>
          </cell>
          <cell r="C42">
            <v>25000000</v>
          </cell>
          <cell r="D42">
            <v>25000000</v>
          </cell>
        </row>
        <row r="43">
          <cell r="A43">
            <v>111004030101</v>
          </cell>
          <cell r="B43" t="str">
            <v>BANCO AGRICOLA</v>
          </cell>
          <cell r="C43">
            <v>12500000</v>
          </cell>
          <cell r="D43">
            <v>12500000</v>
          </cell>
        </row>
        <row r="44">
          <cell r="A44">
            <v>111004030104</v>
          </cell>
          <cell r="B44" t="str">
            <v>BANCO CUSCATLAN, S.A.</v>
          </cell>
          <cell r="C44">
            <v>7500000</v>
          </cell>
          <cell r="D44">
            <v>7500000</v>
          </cell>
        </row>
        <row r="45">
          <cell r="A45">
            <v>111004030111</v>
          </cell>
          <cell r="B45" t="str">
            <v>DAVIVIENDA</v>
          </cell>
          <cell r="C45">
            <v>5000000</v>
          </cell>
          <cell r="D45">
            <v>5000000</v>
          </cell>
        </row>
        <row r="46">
          <cell r="A46">
            <v>1110049901</v>
          </cell>
          <cell r="B46" t="str">
            <v>INTERESES Y OTROS POR COBRAR - ML</v>
          </cell>
          <cell r="C46">
            <v>292035.52</v>
          </cell>
          <cell r="D46">
            <v>292035.52</v>
          </cell>
        </row>
        <row r="47">
          <cell r="A47">
            <v>111004990101</v>
          </cell>
          <cell r="B47" t="str">
            <v>A LA VISTA</v>
          </cell>
          <cell r="C47">
            <v>271285.52</v>
          </cell>
          <cell r="D47">
            <v>271285.52</v>
          </cell>
        </row>
        <row r="48">
          <cell r="A48">
            <v>11100499010101</v>
          </cell>
          <cell r="B48" t="str">
            <v>BANCO AGRICOLA</v>
          </cell>
          <cell r="C48">
            <v>100504.38</v>
          </cell>
          <cell r="D48">
            <v>100504.38</v>
          </cell>
        </row>
        <row r="49">
          <cell r="A49">
            <v>11100499010103</v>
          </cell>
          <cell r="B49" t="str">
            <v>BANCO DE AMERICA CENTRAL</v>
          </cell>
          <cell r="C49">
            <v>30377.68</v>
          </cell>
          <cell r="D49">
            <v>30377.68</v>
          </cell>
        </row>
        <row r="50">
          <cell r="A50">
            <v>11100499010104</v>
          </cell>
          <cell r="B50" t="str">
            <v>BANCO CUSCATLAN, S.A.</v>
          </cell>
          <cell r="C50">
            <v>82857.94</v>
          </cell>
          <cell r="D50">
            <v>82857.94</v>
          </cell>
        </row>
        <row r="51">
          <cell r="A51">
            <v>11100499010108</v>
          </cell>
          <cell r="B51" t="str">
            <v>BANCO HIPOTECARIO</v>
          </cell>
          <cell r="C51">
            <v>342.39</v>
          </cell>
          <cell r="D51">
            <v>342.39</v>
          </cell>
        </row>
        <row r="52">
          <cell r="A52">
            <v>11100499010111</v>
          </cell>
          <cell r="B52" t="str">
            <v>BANCO PROMERICA</v>
          </cell>
          <cell r="C52">
            <v>5863.14</v>
          </cell>
          <cell r="D52">
            <v>5863.14</v>
          </cell>
        </row>
        <row r="53">
          <cell r="A53">
            <v>11100499010112</v>
          </cell>
          <cell r="B53" t="str">
            <v>DAVIVIENDA</v>
          </cell>
          <cell r="C53">
            <v>51338.53</v>
          </cell>
          <cell r="D53">
            <v>51338.53</v>
          </cell>
        </row>
        <row r="54">
          <cell r="A54">
            <v>11100499010122</v>
          </cell>
          <cell r="B54" t="str">
            <v>BANCO AZUL EL SALVADOR, S.A.</v>
          </cell>
          <cell r="C54">
            <v>1.46</v>
          </cell>
          <cell r="D54">
            <v>1.46</v>
          </cell>
        </row>
        <row r="55">
          <cell r="A55">
            <v>111004990103</v>
          </cell>
          <cell r="B55" t="str">
            <v>A PLAZO</v>
          </cell>
          <cell r="C55">
            <v>20750</v>
          </cell>
          <cell r="D55">
            <v>20750</v>
          </cell>
        </row>
        <row r="56">
          <cell r="A56">
            <v>11100499010301</v>
          </cell>
          <cell r="B56" t="str">
            <v>BANCO AGRICOLA</v>
          </cell>
          <cell r="C56">
            <v>14613.01</v>
          </cell>
          <cell r="D56">
            <v>14613.01</v>
          </cell>
        </row>
        <row r="57">
          <cell r="A57">
            <v>11100499010312</v>
          </cell>
          <cell r="B57" t="str">
            <v>DAVIVIENDA</v>
          </cell>
          <cell r="C57">
            <v>6136.99</v>
          </cell>
          <cell r="D57">
            <v>6136.99</v>
          </cell>
        </row>
        <row r="58">
          <cell r="A58">
            <v>111006</v>
          </cell>
          <cell r="B58" t="str">
            <v>DEPOSITOS EN BANCOS EXTRANJEROS</v>
          </cell>
          <cell r="C58">
            <v>2089018.08</v>
          </cell>
          <cell r="D58">
            <v>2089018.08</v>
          </cell>
        </row>
        <row r="59">
          <cell r="A59">
            <v>1110060101</v>
          </cell>
          <cell r="B59" t="str">
            <v>A LA VISTA - ML</v>
          </cell>
          <cell r="C59">
            <v>2089018.08</v>
          </cell>
          <cell r="D59">
            <v>2089018.08</v>
          </cell>
        </row>
        <row r="60">
          <cell r="A60">
            <v>111006010101</v>
          </cell>
          <cell r="B60" t="str">
            <v>BANCO CITIBANK NEW YORK</v>
          </cell>
          <cell r="C60">
            <v>2089018.08</v>
          </cell>
          <cell r="D60">
            <v>2089018.08</v>
          </cell>
        </row>
        <row r="61">
          <cell r="A61">
            <v>113</v>
          </cell>
          <cell r="B61" t="str">
            <v>INSTRUMENTOS FINANCIEROS DE INVERSION</v>
          </cell>
          <cell r="C61">
            <v>132637588.42</v>
          </cell>
          <cell r="D61">
            <v>132637588.42</v>
          </cell>
        </row>
        <row r="62">
          <cell r="A62">
            <v>1130</v>
          </cell>
          <cell r="B62" t="str">
            <v>A VALOR RAZONABLE CON CAMBIOS EN RESULTADOS (VRCR)</v>
          </cell>
          <cell r="C62">
            <v>7503865.71</v>
          </cell>
          <cell r="D62">
            <v>7503865.71</v>
          </cell>
        </row>
        <row r="63">
          <cell r="A63">
            <v>113003</v>
          </cell>
          <cell r="B63" t="str">
            <v>DE DEUDA DESIGNADOS A VALOR RAZONABLE CON CAMBIOS EN RESULTA</v>
          </cell>
          <cell r="C63">
            <v>7503865.71</v>
          </cell>
          <cell r="D63">
            <v>7503865.71</v>
          </cell>
        </row>
        <row r="64">
          <cell r="A64">
            <v>1130030601</v>
          </cell>
          <cell r="B64" t="str">
            <v>EMITIDOS POR OTRAS ENTIDADES DEL SISTEMA FINANCIERO - ML</v>
          </cell>
          <cell r="C64">
            <v>7500000</v>
          </cell>
          <cell r="D64">
            <v>7500000</v>
          </cell>
        </row>
        <row r="65">
          <cell r="A65">
            <v>113003060101</v>
          </cell>
          <cell r="B65" t="str">
            <v>FONDOS DE INVERSION</v>
          </cell>
          <cell r="C65">
            <v>7500000</v>
          </cell>
          <cell r="D65">
            <v>7500000</v>
          </cell>
        </row>
        <row r="66">
          <cell r="A66">
            <v>1130039901</v>
          </cell>
          <cell r="B66" t="str">
            <v>INTERESES Y OTROS POR COBRAR - ML</v>
          </cell>
          <cell r="C66">
            <v>3865.71</v>
          </cell>
          <cell r="D66">
            <v>3865.71</v>
          </cell>
        </row>
        <row r="67">
          <cell r="A67">
            <v>113003990106</v>
          </cell>
          <cell r="B67" t="str">
            <v>EMITIDOS POR INSTITUCIONES EXTRANJERAS</v>
          </cell>
          <cell r="C67">
            <v>3865.71</v>
          </cell>
          <cell r="D67">
            <v>3865.71</v>
          </cell>
        </row>
        <row r="68">
          <cell r="A68">
            <v>11300399010601</v>
          </cell>
          <cell r="B68" t="str">
            <v>FONDOS DE INVERSION</v>
          </cell>
          <cell r="C68">
            <v>3865.71</v>
          </cell>
          <cell r="D68">
            <v>3865.71</v>
          </cell>
        </row>
        <row r="69">
          <cell r="A69">
            <v>1134</v>
          </cell>
          <cell r="B69" t="str">
            <v>A COSTO AMORTIZADO</v>
          </cell>
          <cell r="C69">
            <v>125133722.70999999</v>
          </cell>
          <cell r="D69">
            <v>125133722.70999999</v>
          </cell>
        </row>
        <row r="70">
          <cell r="A70">
            <v>113400</v>
          </cell>
          <cell r="B70" t="str">
            <v>INSTRUMENTOS DE DEUDA CON PRECIO COTIZADO</v>
          </cell>
          <cell r="C70">
            <v>125133722.70999999</v>
          </cell>
          <cell r="D70">
            <v>125133722.70999999</v>
          </cell>
        </row>
        <row r="71">
          <cell r="A71">
            <v>1134000201</v>
          </cell>
          <cell r="B71" t="str">
            <v>EMITIDOS POR EL ESTADO - ML</v>
          </cell>
          <cell r="C71">
            <v>114000000</v>
          </cell>
          <cell r="D71">
            <v>114000000</v>
          </cell>
        </row>
        <row r="72">
          <cell r="A72">
            <v>1134000701</v>
          </cell>
          <cell r="B72" t="str">
            <v>EMITIDOS POR INSTITUCIONES EXTRANJERAS - ML</v>
          </cell>
          <cell r="C72">
            <v>11121917.15</v>
          </cell>
          <cell r="D72">
            <v>11121917.15</v>
          </cell>
        </row>
        <row r="73">
          <cell r="A73">
            <v>1134009901</v>
          </cell>
          <cell r="B73" t="str">
            <v>INTERESES Y OTROS POR COBRAR - ML</v>
          </cell>
          <cell r="C73">
            <v>11805.56</v>
          </cell>
          <cell r="D73">
            <v>11805.56</v>
          </cell>
        </row>
        <row r="74">
          <cell r="A74">
            <v>114</v>
          </cell>
          <cell r="B74" t="str">
            <v>PRESTAMOS</v>
          </cell>
          <cell r="C74">
            <v>390065374.47000003</v>
          </cell>
          <cell r="D74">
            <v>390065374.47000003</v>
          </cell>
        </row>
        <row r="75">
          <cell r="A75">
            <v>1141</v>
          </cell>
          <cell r="B75" t="str">
            <v>PRESTAMOS PACTADOS HASTA UN AÑO PLAZO</v>
          </cell>
          <cell r="C75">
            <v>5944906.75</v>
          </cell>
          <cell r="D75">
            <v>5944906.75</v>
          </cell>
        </row>
        <row r="76">
          <cell r="A76">
            <v>114104</v>
          </cell>
          <cell r="B76" t="str">
            <v>PRESTAMOS A PARTICULARES</v>
          </cell>
          <cell r="C76">
            <v>5995.62</v>
          </cell>
          <cell r="D76">
            <v>5995.62</v>
          </cell>
        </row>
        <row r="77">
          <cell r="A77">
            <v>1141040101</v>
          </cell>
          <cell r="B77" t="str">
            <v>OTORGAMIENTOS ORIGINALES - ML</v>
          </cell>
          <cell r="C77">
            <v>5950</v>
          </cell>
          <cell r="D77">
            <v>5950</v>
          </cell>
        </row>
        <row r="78">
          <cell r="A78">
            <v>1141049901</v>
          </cell>
          <cell r="B78" t="str">
            <v>INTERESES Y OTROS POR COBRAR - ML</v>
          </cell>
          <cell r="C78">
            <v>45.62</v>
          </cell>
          <cell r="D78">
            <v>45.62</v>
          </cell>
        </row>
        <row r="79">
          <cell r="A79">
            <v>114104990101</v>
          </cell>
          <cell r="B79" t="str">
            <v>OTORGAMIENTOS ORIGINALES</v>
          </cell>
          <cell r="C79">
            <v>45.62</v>
          </cell>
          <cell r="D79">
            <v>45.62</v>
          </cell>
        </row>
        <row r="80">
          <cell r="A80">
            <v>114106</v>
          </cell>
          <cell r="B80" t="str">
            <v>PRESTAMOS A OTRAS ENTIDADES DEL SISTEMA</v>
          </cell>
          <cell r="C80">
            <v>5938911.1299999999</v>
          </cell>
          <cell r="D80">
            <v>5938911.1299999999</v>
          </cell>
        </row>
        <row r="81">
          <cell r="A81">
            <v>1141060101</v>
          </cell>
          <cell r="B81" t="str">
            <v>OTORGAMIENTOS ORIGINALES - ML</v>
          </cell>
          <cell r="C81">
            <v>5920585.5999999996</v>
          </cell>
          <cell r="D81">
            <v>5920585.5999999996</v>
          </cell>
        </row>
        <row r="82">
          <cell r="A82">
            <v>1141069901</v>
          </cell>
          <cell r="B82" t="str">
            <v>INTERESES Y OTROS POR COBRAR - ML</v>
          </cell>
          <cell r="C82">
            <v>18325.53</v>
          </cell>
          <cell r="D82">
            <v>18325.53</v>
          </cell>
        </row>
        <row r="83">
          <cell r="A83">
            <v>114106990101</v>
          </cell>
          <cell r="B83" t="str">
            <v>OTORGAMIENTOS ORIGINALES</v>
          </cell>
          <cell r="C83">
            <v>18325.53</v>
          </cell>
          <cell r="D83">
            <v>18325.53</v>
          </cell>
        </row>
        <row r="84">
          <cell r="A84">
            <v>11410699010102</v>
          </cell>
          <cell r="B84" t="str">
            <v>PRESTAMOS PARA OTROS PROPOSITOS</v>
          </cell>
          <cell r="C84">
            <v>18325.53</v>
          </cell>
          <cell r="D84">
            <v>18325.53</v>
          </cell>
        </row>
        <row r="85">
          <cell r="A85">
            <v>1142</v>
          </cell>
          <cell r="B85" t="str">
            <v>PRESTAMOS PACTADOS A MAS DE UN AÑO PLAZO</v>
          </cell>
          <cell r="C85">
            <v>388375771.16000003</v>
          </cell>
          <cell r="D85">
            <v>388375771.16000003</v>
          </cell>
        </row>
        <row r="86">
          <cell r="A86">
            <v>114204</v>
          </cell>
          <cell r="B86" t="str">
            <v>PRESTAMOS A PARTICULARES</v>
          </cell>
          <cell r="C86">
            <v>4346819.29</v>
          </cell>
          <cell r="D86">
            <v>4346819.29</v>
          </cell>
        </row>
        <row r="87">
          <cell r="A87">
            <v>1142040101</v>
          </cell>
          <cell r="B87" t="str">
            <v>OTORGAMIENTOS ORIGINALES - ML</v>
          </cell>
          <cell r="C87">
            <v>160502.23000000001</v>
          </cell>
          <cell r="D87">
            <v>160502.23000000001</v>
          </cell>
        </row>
        <row r="88">
          <cell r="A88">
            <v>1142040701</v>
          </cell>
          <cell r="B88" t="str">
            <v>PRESTAMOS PARA ADQUISICION DE VIVIENDA - ML</v>
          </cell>
          <cell r="C88">
            <v>4186282.18</v>
          </cell>
          <cell r="D88">
            <v>4186282.18</v>
          </cell>
        </row>
        <row r="89">
          <cell r="A89">
            <v>1142049901</v>
          </cell>
          <cell r="B89" t="str">
            <v>INTERESES Y OTROS POR COBRAR - ML</v>
          </cell>
          <cell r="C89">
            <v>34.880000000000003</v>
          </cell>
          <cell r="D89">
            <v>34.880000000000003</v>
          </cell>
        </row>
        <row r="90">
          <cell r="A90">
            <v>114204990107</v>
          </cell>
          <cell r="B90" t="str">
            <v>PRESTAMOS PARA ADQUISICION DE VIVIENDA</v>
          </cell>
          <cell r="C90">
            <v>34.880000000000003</v>
          </cell>
          <cell r="D90">
            <v>34.880000000000003</v>
          </cell>
        </row>
        <row r="91">
          <cell r="A91">
            <v>114206</v>
          </cell>
          <cell r="B91" t="str">
            <v>PRESTAMOS A OTRAS ENTIDADES DEL SISTEMA</v>
          </cell>
          <cell r="C91">
            <v>384028951.87</v>
          </cell>
          <cell r="D91">
            <v>384028951.87</v>
          </cell>
        </row>
        <row r="92">
          <cell r="A92">
            <v>1142060101</v>
          </cell>
          <cell r="B92" t="str">
            <v>OTORGAMIENTOS ORIGINALES - ML</v>
          </cell>
          <cell r="C92">
            <v>383062625.95999998</v>
          </cell>
          <cell r="D92">
            <v>383062625.95999998</v>
          </cell>
        </row>
        <row r="93">
          <cell r="A93">
            <v>1142069901</v>
          </cell>
          <cell r="B93" t="str">
            <v>INTERESES Y OTROS POR COBRAR - ML</v>
          </cell>
          <cell r="C93">
            <v>966325.91</v>
          </cell>
          <cell r="D93">
            <v>966325.91</v>
          </cell>
        </row>
        <row r="94">
          <cell r="A94">
            <v>114206990101</v>
          </cell>
          <cell r="B94" t="str">
            <v>OTORGAMIENTOS ORIGINALES</v>
          </cell>
          <cell r="C94">
            <v>966325.91</v>
          </cell>
          <cell r="D94">
            <v>966325.91</v>
          </cell>
        </row>
        <row r="95">
          <cell r="A95">
            <v>11420699010101</v>
          </cell>
          <cell r="B95" t="str">
            <v>PRESTAMOS PARA OTROS PROPOSITOS</v>
          </cell>
          <cell r="C95">
            <v>966325.91</v>
          </cell>
          <cell r="D95">
            <v>966325.91</v>
          </cell>
        </row>
        <row r="96">
          <cell r="A96">
            <v>1149</v>
          </cell>
          <cell r="B96" t="str">
            <v>PROVISION PARA INCOBRABILIDAD DE PRESTAMOS</v>
          </cell>
          <cell r="C96">
            <v>-4255303.4400000004</v>
          </cell>
          <cell r="D96">
            <v>-4255303.4400000004</v>
          </cell>
        </row>
        <row r="97">
          <cell r="A97">
            <v>114901</v>
          </cell>
          <cell r="B97" t="str">
            <v>PROVISION PARA INCOBRABILIDAD DE PRESTAMOS</v>
          </cell>
          <cell r="C97">
            <v>-4255303.4400000004</v>
          </cell>
          <cell r="D97">
            <v>-4255303.4400000004</v>
          </cell>
        </row>
        <row r="98">
          <cell r="A98">
            <v>1149010101</v>
          </cell>
          <cell r="B98" t="str">
            <v>PROVISIONES POR CATEGORIA DE RIESGO - ML</v>
          </cell>
          <cell r="C98">
            <v>-97148.47</v>
          </cell>
          <cell r="D98">
            <v>-97148.47</v>
          </cell>
        </row>
        <row r="99">
          <cell r="A99">
            <v>114901010101</v>
          </cell>
          <cell r="B99" t="str">
            <v>CAPITAL</v>
          </cell>
          <cell r="C99">
            <v>-96892.65</v>
          </cell>
          <cell r="D99">
            <v>-96892.65</v>
          </cell>
        </row>
        <row r="100">
          <cell r="A100">
            <v>11490101010101</v>
          </cell>
          <cell r="B100" t="str">
            <v>RESERVA PRESTAMOS CATEGORIA A2 Y B</v>
          </cell>
          <cell r="C100">
            <v>-96892.65</v>
          </cell>
          <cell r="D100">
            <v>-96892.65</v>
          </cell>
        </row>
        <row r="101">
          <cell r="A101">
            <v>114901010102</v>
          </cell>
          <cell r="B101" t="str">
            <v>INTERESES</v>
          </cell>
          <cell r="C101">
            <v>-255.82</v>
          </cell>
          <cell r="D101">
            <v>-255.82</v>
          </cell>
        </row>
        <row r="102">
          <cell r="A102">
            <v>11490101010201</v>
          </cell>
          <cell r="B102" t="str">
            <v>RESERVA PRESTAMOS CATEGORIA A2 Y B</v>
          </cell>
          <cell r="C102">
            <v>-255.82</v>
          </cell>
          <cell r="D102">
            <v>-255.82</v>
          </cell>
        </row>
        <row r="103">
          <cell r="A103">
            <v>1149010301</v>
          </cell>
          <cell r="B103" t="str">
            <v>PROVISIONES VOLUNTARIAS - ML</v>
          </cell>
          <cell r="C103">
            <v>-4158154.97</v>
          </cell>
          <cell r="D103">
            <v>-4158154.97</v>
          </cell>
        </row>
        <row r="104">
          <cell r="A104">
            <v>12</v>
          </cell>
          <cell r="B104" t="str">
            <v>OTROS ACTIVOS</v>
          </cell>
          <cell r="C104">
            <v>27653615.02</v>
          </cell>
          <cell r="D104">
            <v>27653615.02</v>
          </cell>
        </row>
        <row r="105">
          <cell r="A105">
            <v>123</v>
          </cell>
          <cell r="B105" t="str">
            <v>EXISTENCIAS</v>
          </cell>
          <cell r="C105">
            <v>364346.31</v>
          </cell>
          <cell r="D105">
            <v>364346.31</v>
          </cell>
        </row>
        <row r="106">
          <cell r="A106">
            <v>1230</v>
          </cell>
          <cell r="B106" t="str">
            <v>EXISTENCIAS</v>
          </cell>
          <cell r="C106">
            <v>364346.31</v>
          </cell>
          <cell r="D106">
            <v>364346.31</v>
          </cell>
        </row>
        <row r="107">
          <cell r="A107">
            <v>123001</v>
          </cell>
          <cell r="B107" t="str">
            <v>BIENES PARA LA VENTA</v>
          </cell>
          <cell r="C107">
            <v>326598.71000000002</v>
          </cell>
          <cell r="D107">
            <v>326598.71000000002</v>
          </cell>
        </row>
        <row r="108">
          <cell r="A108">
            <v>1230010101</v>
          </cell>
          <cell r="B108" t="str">
            <v>CHEQUERAS</v>
          </cell>
          <cell r="C108">
            <v>3198.5</v>
          </cell>
          <cell r="D108">
            <v>3198.5</v>
          </cell>
        </row>
        <row r="109">
          <cell r="A109">
            <v>123001010101</v>
          </cell>
          <cell r="B109" t="str">
            <v>OFICINA CENTRAL</v>
          </cell>
          <cell r="C109">
            <v>3198.5</v>
          </cell>
          <cell r="D109">
            <v>3198.5</v>
          </cell>
        </row>
        <row r="110">
          <cell r="A110">
            <v>1230010201</v>
          </cell>
          <cell r="B110" t="str">
            <v>TARJETAS DE CREDITO</v>
          </cell>
          <cell r="C110">
            <v>152060.15</v>
          </cell>
          <cell r="D110">
            <v>152060.15</v>
          </cell>
        </row>
        <row r="111">
          <cell r="A111">
            <v>123001020101</v>
          </cell>
          <cell r="B111" t="str">
            <v>OFICINA CENTRAL</v>
          </cell>
          <cell r="C111">
            <v>128508.33</v>
          </cell>
          <cell r="D111">
            <v>128508.33</v>
          </cell>
        </row>
        <row r="112">
          <cell r="A112">
            <v>123001020102</v>
          </cell>
          <cell r="B112" t="str">
            <v>PLASTICO</v>
          </cell>
          <cell r="C112">
            <v>23313.26</v>
          </cell>
          <cell r="D112">
            <v>23313.26</v>
          </cell>
        </row>
        <row r="113">
          <cell r="A113">
            <v>123001020103</v>
          </cell>
          <cell r="B113" t="str">
            <v>ARTICULOS PROMOCIONALES Y PAPELERIA</v>
          </cell>
          <cell r="C113">
            <v>238.56</v>
          </cell>
          <cell r="D113">
            <v>238.56</v>
          </cell>
        </row>
        <row r="114">
          <cell r="A114">
            <v>1230010301</v>
          </cell>
          <cell r="B114" t="str">
            <v>OTROS</v>
          </cell>
          <cell r="C114">
            <v>171340.06</v>
          </cell>
          <cell r="D114">
            <v>171340.06</v>
          </cell>
        </row>
        <row r="115">
          <cell r="A115">
            <v>123001030101</v>
          </cell>
          <cell r="B115" t="str">
            <v>OFICINA CENTRAL</v>
          </cell>
          <cell r="C115">
            <v>171340.06</v>
          </cell>
          <cell r="D115">
            <v>171340.06</v>
          </cell>
        </row>
        <row r="116">
          <cell r="A116">
            <v>123002</v>
          </cell>
          <cell r="B116" t="str">
            <v>BIENES PARA CONSUMO</v>
          </cell>
          <cell r="C116">
            <v>37747.599999999999</v>
          </cell>
          <cell r="D116">
            <v>37747.599999999999</v>
          </cell>
        </row>
        <row r="117">
          <cell r="A117">
            <v>1230020101</v>
          </cell>
          <cell r="B117" t="str">
            <v>PAPELERIA, UTILES Y ENSERES</v>
          </cell>
          <cell r="C117">
            <v>37024.11</v>
          </cell>
          <cell r="D117">
            <v>37024.11</v>
          </cell>
        </row>
        <row r="118">
          <cell r="A118">
            <v>123002010101</v>
          </cell>
          <cell r="B118" t="str">
            <v>OFICINA CENTRAL</v>
          </cell>
          <cell r="C118">
            <v>37024.11</v>
          </cell>
          <cell r="D118">
            <v>37024.11</v>
          </cell>
        </row>
        <row r="119">
          <cell r="A119">
            <v>1230020301</v>
          </cell>
          <cell r="B119" t="str">
            <v>OTROS</v>
          </cell>
          <cell r="C119">
            <v>723.49</v>
          </cell>
          <cell r="D119">
            <v>723.49</v>
          </cell>
        </row>
        <row r="120">
          <cell r="A120">
            <v>123002030101</v>
          </cell>
          <cell r="B120" t="str">
            <v>ARTICULOS DE ASEO Y LIMPIEZA</v>
          </cell>
          <cell r="C120">
            <v>644.55999999999995</v>
          </cell>
          <cell r="D120">
            <v>644.55999999999995</v>
          </cell>
        </row>
        <row r="121">
          <cell r="A121">
            <v>123002030102</v>
          </cell>
          <cell r="B121" t="str">
            <v>MATERIALES PARA MANTENIMIENTO DE EDIFICIOS</v>
          </cell>
          <cell r="C121">
            <v>78.930000000000007</v>
          </cell>
          <cell r="D121">
            <v>78.930000000000007</v>
          </cell>
        </row>
        <row r="122">
          <cell r="A122">
            <v>124</v>
          </cell>
          <cell r="B122" t="str">
            <v>GASTOS PAGADOS POR ANTICIPADO</v>
          </cell>
          <cell r="C122">
            <v>2335970.48</v>
          </cell>
          <cell r="D122">
            <v>2335970.48</v>
          </cell>
        </row>
        <row r="123">
          <cell r="A123">
            <v>1240</v>
          </cell>
          <cell r="B123" t="str">
            <v>GASTOS PAGADOS POR ANTICIPADO</v>
          </cell>
          <cell r="C123">
            <v>2335970.48</v>
          </cell>
          <cell r="D123">
            <v>2335970.48</v>
          </cell>
        </row>
        <row r="124">
          <cell r="A124">
            <v>124001</v>
          </cell>
          <cell r="B124" t="str">
            <v>SEGUROS</v>
          </cell>
          <cell r="C124">
            <v>151680.82999999999</v>
          </cell>
          <cell r="D124">
            <v>151680.82999999999</v>
          </cell>
        </row>
        <row r="125">
          <cell r="A125">
            <v>1240010101</v>
          </cell>
          <cell r="B125" t="str">
            <v>SOBRE PERSONAS</v>
          </cell>
          <cell r="C125">
            <v>44731.38</v>
          </cell>
          <cell r="D125">
            <v>44731.38</v>
          </cell>
        </row>
        <row r="126">
          <cell r="A126">
            <v>124001010101</v>
          </cell>
          <cell r="B126" t="str">
            <v>SEGURO DE VIDA</v>
          </cell>
          <cell r="C126">
            <v>20688.8</v>
          </cell>
          <cell r="D126">
            <v>20688.8</v>
          </cell>
        </row>
        <row r="127">
          <cell r="A127">
            <v>124001010102</v>
          </cell>
          <cell r="B127" t="str">
            <v>SEGURO MEDICO HOSPITALARIO</v>
          </cell>
          <cell r="C127">
            <v>24042.58</v>
          </cell>
          <cell r="D127">
            <v>24042.58</v>
          </cell>
        </row>
        <row r="128">
          <cell r="A128">
            <v>1240010201</v>
          </cell>
          <cell r="B128" t="str">
            <v>SOBRE BIENES</v>
          </cell>
          <cell r="C128">
            <v>12291.1</v>
          </cell>
          <cell r="D128">
            <v>12291.1</v>
          </cell>
        </row>
        <row r="129">
          <cell r="A129">
            <v>1240010301</v>
          </cell>
          <cell r="B129" t="str">
            <v>SOBRE RIESGOS DE INTERMEDIACION</v>
          </cell>
          <cell r="C129">
            <v>94658.35</v>
          </cell>
          <cell r="D129">
            <v>94658.35</v>
          </cell>
        </row>
        <row r="130">
          <cell r="A130">
            <v>124008</v>
          </cell>
          <cell r="B130" t="str">
            <v>SERVICIOS</v>
          </cell>
          <cell r="C130">
            <v>52658.43</v>
          </cell>
          <cell r="D130">
            <v>52658.43</v>
          </cell>
        </row>
        <row r="131">
          <cell r="A131">
            <v>1240080101</v>
          </cell>
          <cell r="B131" t="str">
            <v>SERVICIOS</v>
          </cell>
          <cell r="C131">
            <v>52658.43</v>
          </cell>
          <cell r="D131">
            <v>52658.43</v>
          </cell>
        </row>
        <row r="132">
          <cell r="A132">
            <v>124008010101</v>
          </cell>
          <cell r="B132" t="str">
            <v>ALQUILERES</v>
          </cell>
          <cell r="C132">
            <v>934.07</v>
          </cell>
          <cell r="D132">
            <v>934.07</v>
          </cell>
        </row>
        <row r="133">
          <cell r="A133">
            <v>12400801010101</v>
          </cell>
          <cell r="B133" t="str">
            <v>LOCALES</v>
          </cell>
          <cell r="C133">
            <v>934.07</v>
          </cell>
          <cell r="D133">
            <v>934.07</v>
          </cell>
        </row>
        <row r="134">
          <cell r="A134">
            <v>124008010199</v>
          </cell>
          <cell r="B134" t="str">
            <v>OTROS</v>
          </cell>
          <cell r="C134">
            <v>51724.36</v>
          </cell>
          <cell r="D134">
            <v>51724.36</v>
          </cell>
        </row>
        <row r="135">
          <cell r="A135">
            <v>12400801019901</v>
          </cell>
          <cell r="B135" t="str">
            <v>IMPUESTOS MUNICIPALES</v>
          </cell>
          <cell r="C135">
            <v>61.84</v>
          </cell>
          <cell r="D135">
            <v>61.84</v>
          </cell>
        </row>
        <row r="136">
          <cell r="A136">
            <v>12400801019902</v>
          </cell>
          <cell r="B136" t="str">
            <v>RENOVACION DE MATRICULA DE COMERCIO</v>
          </cell>
          <cell r="C136">
            <v>9566.66</v>
          </cell>
          <cell r="D136">
            <v>9566.66</v>
          </cell>
        </row>
        <row r="137">
          <cell r="A137">
            <v>12400801019903</v>
          </cell>
          <cell r="B137" t="str">
            <v>PAGOS A PROVEEDORES</v>
          </cell>
          <cell r="C137">
            <v>42095.86</v>
          </cell>
          <cell r="D137">
            <v>42095.86</v>
          </cell>
        </row>
        <row r="138">
          <cell r="A138">
            <v>124099</v>
          </cell>
          <cell r="B138" t="str">
            <v>OTROS CARGOS DIFERIDOS</v>
          </cell>
          <cell r="C138">
            <v>2131631.2200000002</v>
          </cell>
          <cell r="D138">
            <v>2131631.2200000002</v>
          </cell>
        </row>
        <row r="139">
          <cell r="A139">
            <v>1240990201</v>
          </cell>
          <cell r="B139" t="str">
            <v>PRESTACIONES AL PERSONAL</v>
          </cell>
          <cell r="C139">
            <v>1179.1600000000001</v>
          </cell>
          <cell r="D139">
            <v>1179.1600000000001</v>
          </cell>
        </row>
        <row r="140">
          <cell r="A140">
            <v>1240990301</v>
          </cell>
          <cell r="B140" t="str">
            <v>SUSCRIPCIONES</v>
          </cell>
          <cell r="C140">
            <v>11769.41</v>
          </cell>
          <cell r="D140">
            <v>11769.41</v>
          </cell>
        </row>
        <row r="141">
          <cell r="A141">
            <v>1240990401</v>
          </cell>
          <cell r="B141" t="str">
            <v>CONTRATOS DE MANTENIMIENTO</v>
          </cell>
          <cell r="C141">
            <v>346738.69</v>
          </cell>
          <cell r="D141">
            <v>346738.69</v>
          </cell>
        </row>
        <row r="142">
          <cell r="A142">
            <v>1240990901</v>
          </cell>
          <cell r="B142" t="str">
            <v>OTROS</v>
          </cell>
          <cell r="C142">
            <v>1771943.96</v>
          </cell>
          <cell r="D142">
            <v>1771943.96</v>
          </cell>
        </row>
        <row r="143">
          <cell r="A143">
            <v>124099090101</v>
          </cell>
          <cell r="B143" t="str">
            <v>COMISIONES BANCARIAS</v>
          </cell>
          <cell r="C143">
            <v>1764491.91</v>
          </cell>
          <cell r="D143">
            <v>1764491.91</v>
          </cell>
        </row>
        <row r="144">
          <cell r="A144">
            <v>12409909010101</v>
          </cell>
          <cell r="B144" t="str">
            <v>BANCOS Y FINANCIERAS</v>
          </cell>
          <cell r="C144">
            <v>9790.82</v>
          </cell>
          <cell r="D144">
            <v>9790.82</v>
          </cell>
        </row>
        <row r="145">
          <cell r="A145">
            <v>12409909010103</v>
          </cell>
          <cell r="B145" t="str">
            <v>ENTIDADES EXTRANJERAS</v>
          </cell>
          <cell r="C145">
            <v>1754701.09</v>
          </cell>
          <cell r="D145">
            <v>1754701.09</v>
          </cell>
        </row>
        <row r="146">
          <cell r="A146">
            <v>124099090105</v>
          </cell>
          <cell r="B146" t="str">
            <v>OTROS GASTOS SOBRE PRESTAMOS OBTENIDOS</v>
          </cell>
          <cell r="C146">
            <v>7452.05</v>
          </cell>
          <cell r="D146">
            <v>7452.05</v>
          </cell>
        </row>
        <row r="147">
          <cell r="A147">
            <v>12409909010501</v>
          </cell>
          <cell r="B147" t="str">
            <v>CONSULTORIAS POR PRESTAMOS</v>
          </cell>
          <cell r="C147">
            <v>7452.05</v>
          </cell>
          <cell r="D147">
            <v>7452.05</v>
          </cell>
        </row>
        <row r="148">
          <cell r="A148">
            <v>125</v>
          </cell>
          <cell r="B148" t="str">
            <v>CUENTAS POR COBRAR</v>
          </cell>
          <cell r="C148">
            <v>19082785.02</v>
          </cell>
          <cell r="D148">
            <v>19082785.02</v>
          </cell>
        </row>
        <row r="149">
          <cell r="A149">
            <v>1250</v>
          </cell>
          <cell r="B149" t="str">
            <v>CUENTAS POR COBRAR</v>
          </cell>
          <cell r="C149">
            <v>15748691.619999999</v>
          </cell>
          <cell r="D149">
            <v>15748691.619999999</v>
          </cell>
        </row>
        <row r="150">
          <cell r="A150">
            <v>125001</v>
          </cell>
          <cell r="B150" t="str">
            <v>SALDOS POR COBRAR</v>
          </cell>
          <cell r="C150">
            <v>133300.76999999999</v>
          </cell>
          <cell r="D150">
            <v>133300.76999999999</v>
          </cell>
        </row>
        <row r="151">
          <cell r="A151">
            <v>1250010100</v>
          </cell>
          <cell r="B151" t="str">
            <v>ASOCIADOS</v>
          </cell>
          <cell r="C151">
            <v>133300.76999999999</v>
          </cell>
          <cell r="D151">
            <v>133300.76999999999</v>
          </cell>
        </row>
        <row r="152">
          <cell r="A152">
            <v>125001010001</v>
          </cell>
          <cell r="B152" t="str">
            <v>A CAJAS DE CREDITO</v>
          </cell>
          <cell r="C152">
            <v>133169.28</v>
          </cell>
          <cell r="D152">
            <v>133169.28</v>
          </cell>
        </row>
        <row r="153">
          <cell r="A153">
            <v>125001010002</v>
          </cell>
          <cell r="B153" t="str">
            <v>A BANCOS DE LOS TRABAJADORES</v>
          </cell>
          <cell r="C153">
            <v>131.49</v>
          </cell>
          <cell r="D153">
            <v>131.49</v>
          </cell>
        </row>
        <row r="154">
          <cell r="A154">
            <v>125002</v>
          </cell>
          <cell r="B154" t="str">
            <v>PAGOS POR CUENTA AJENA</v>
          </cell>
          <cell r="C154">
            <v>366.11</v>
          </cell>
          <cell r="D154">
            <v>366.11</v>
          </cell>
        </row>
        <row r="155">
          <cell r="A155">
            <v>1250020401</v>
          </cell>
          <cell r="B155" t="str">
            <v>OTROS DEUDORES</v>
          </cell>
          <cell r="C155">
            <v>366.11</v>
          </cell>
          <cell r="D155">
            <v>366.11</v>
          </cell>
        </row>
        <row r="156">
          <cell r="A156">
            <v>125002040101</v>
          </cell>
          <cell r="B156" t="str">
            <v>SERVICIO DE TARJETAS</v>
          </cell>
          <cell r="C156">
            <v>366.11</v>
          </cell>
          <cell r="D156">
            <v>366.11</v>
          </cell>
        </row>
        <row r="157">
          <cell r="A157">
            <v>12500204010102</v>
          </cell>
          <cell r="B157" t="str">
            <v>COMISION - SERVICIOS DE TRANSACCIONES TARJETAS DE DEBITO - A</v>
          </cell>
          <cell r="C157">
            <v>366.11</v>
          </cell>
          <cell r="D157">
            <v>366.11</v>
          </cell>
        </row>
        <row r="158">
          <cell r="A158">
            <v>125003</v>
          </cell>
          <cell r="B158" t="str">
            <v>COMISIONES SERVICIOS FINANCIEROS</v>
          </cell>
          <cell r="C158">
            <v>124841.06</v>
          </cell>
          <cell r="D158">
            <v>124841.06</v>
          </cell>
        </row>
        <row r="159">
          <cell r="A159">
            <v>1250030601</v>
          </cell>
          <cell r="B159" t="str">
            <v>OTROS SERVICIOS FINANCIEROS- ML</v>
          </cell>
          <cell r="C159">
            <v>112656.06</v>
          </cell>
          <cell r="D159">
            <v>112656.06</v>
          </cell>
        </row>
        <row r="160">
          <cell r="A160">
            <v>125003060103</v>
          </cell>
          <cell r="B160" t="str">
            <v>COMISIONES - ATM´S</v>
          </cell>
          <cell r="C160">
            <v>24488.17</v>
          </cell>
          <cell r="D160">
            <v>24488.17</v>
          </cell>
        </row>
        <row r="161">
          <cell r="A161">
            <v>12500306010303</v>
          </cell>
          <cell r="B161" t="str">
            <v>SERVICIO DE ATM´S A OTROS BANCOS POR COBRAR A ATH</v>
          </cell>
          <cell r="C161">
            <v>561.89</v>
          </cell>
          <cell r="D161">
            <v>561.89</v>
          </cell>
        </row>
        <row r="162">
          <cell r="A162">
            <v>12500306010304</v>
          </cell>
          <cell r="B162" t="str">
            <v>COMISION POR SERVICIO DE ATM A OTROS BANCOS - VISA</v>
          </cell>
          <cell r="C162">
            <v>23926.28</v>
          </cell>
          <cell r="D162">
            <v>23926.28</v>
          </cell>
        </row>
        <row r="163">
          <cell r="A163">
            <v>1250030601030400</v>
          </cell>
          <cell r="B163" t="str">
            <v>SERVICIO ATM A OTROS BANCOS - TARJETAS EXTRANJERAS</v>
          </cell>
          <cell r="C163">
            <v>1358.94</v>
          </cell>
          <cell r="D163">
            <v>1358.94</v>
          </cell>
        </row>
        <row r="164">
          <cell r="A164">
            <v>1250030601030400</v>
          </cell>
          <cell r="B164" t="str">
            <v>SERVICIO ATM A OTROS BANCOS - TARJETAS BANCOS LOCALES</v>
          </cell>
          <cell r="C164">
            <v>22567.34</v>
          </cell>
          <cell r="D164">
            <v>22567.34</v>
          </cell>
        </row>
        <row r="165">
          <cell r="A165">
            <v>125003060105</v>
          </cell>
          <cell r="B165" t="str">
            <v>COMISIONES POR SERVICIO DE COMERCIALIZACION</v>
          </cell>
          <cell r="C165">
            <v>30277.34</v>
          </cell>
          <cell r="D165">
            <v>30277.34</v>
          </cell>
        </row>
        <row r="166">
          <cell r="A166">
            <v>12500306010501</v>
          </cell>
          <cell r="B166" t="str">
            <v>COMISION POR SERVICIO DE COMERCIALIZACION DE SEGUROS</v>
          </cell>
          <cell r="C166">
            <v>30022.53</v>
          </cell>
          <cell r="D166">
            <v>30022.53</v>
          </cell>
        </row>
        <row r="167">
          <cell r="A167">
            <v>12500306010502</v>
          </cell>
          <cell r="B167" t="str">
            <v>COMISION POR SERVICIOS DE COMERCIALIZACION</v>
          </cell>
          <cell r="C167">
            <v>254.81</v>
          </cell>
          <cell r="D167">
            <v>254.81</v>
          </cell>
        </row>
        <row r="168">
          <cell r="A168">
            <v>1250030601050200</v>
          </cell>
          <cell r="B168" t="str">
            <v>COMISION POR COMERCIALIZACION DE SEGUROS REMESAS FAMILIARES</v>
          </cell>
          <cell r="C168">
            <v>254.81</v>
          </cell>
          <cell r="D168">
            <v>254.81</v>
          </cell>
        </row>
        <row r="169">
          <cell r="A169">
            <v>125003060106</v>
          </cell>
          <cell r="B169" t="str">
            <v>COMISIONES POR SERVICIO DE COLECTURIA</v>
          </cell>
          <cell r="C169">
            <v>57890.55</v>
          </cell>
          <cell r="D169">
            <v>57890.55</v>
          </cell>
        </row>
        <row r="170">
          <cell r="A170">
            <v>12500306010602</v>
          </cell>
          <cell r="B170" t="str">
            <v>COMISION POR COBRAR A COLECTORES</v>
          </cell>
          <cell r="C170">
            <v>57890.55</v>
          </cell>
          <cell r="D170">
            <v>57890.55</v>
          </cell>
        </row>
        <row r="171">
          <cell r="A171">
            <v>1250031001</v>
          </cell>
          <cell r="B171" t="str">
            <v>POR ADQUIRENCIA</v>
          </cell>
          <cell r="C171">
            <v>12185</v>
          </cell>
          <cell r="D171">
            <v>12185</v>
          </cell>
        </row>
        <row r="172">
          <cell r="A172">
            <v>125003100101</v>
          </cell>
          <cell r="B172" t="str">
            <v>SERVICIOS - ATM´S</v>
          </cell>
          <cell r="C172">
            <v>12185</v>
          </cell>
          <cell r="D172">
            <v>12185</v>
          </cell>
        </row>
        <row r="173">
          <cell r="A173">
            <v>12500310010104</v>
          </cell>
          <cell r="B173" t="str">
            <v>SERVICIO DE ATM´S A OTROS BANCOS POR COBRAR A ATH</v>
          </cell>
          <cell r="C173">
            <v>12185</v>
          </cell>
          <cell r="D173">
            <v>12185</v>
          </cell>
        </row>
        <row r="174">
          <cell r="A174">
            <v>125004</v>
          </cell>
          <cell r="B174" t="str">
            <v>ANTICIPOS</v>
          </cell>
          <cell r="C174">
            <v>168931.95</v>
          </cell>
          <cell r="D174">
            <v>168931.95</v>
          </cell>
        </row>
        <row r="175">
          <cell r="A175">
            <v>1250040201</v>
          </cell>
          <cell r="B175" t="str">
            <v>A PROVEEDORES - ML</v>
          </cell>
          <cell r="C175">
            <v>168931.95</v>
          </cell>
          <cell r="D175">
            <v>168931.95</v>
          </cell>
        </row>
        <row r="176">
          <cell r="A176">
            <v>125099</v>
          </cell>
          <cell r="B176" t="str">
            <v>OTRAS</v>
          </cell>
          <cell r="C176">
            <v>15321251.73</v>
          </cell>
          <cell r="D176">
            <v>15321251.73</v>
          </cell>
        </row>
        <row r="177">
          <cell r="A177">
            <v>1250990101</v>
          </cell>
          <cell r="B177" t="str">
            <v>FALTANTES DE CAJEROS - ML</v>
          </cell>
          <cell r="C177">
            <v>100</v>
          </cell>
          <cell r="D177">
            <v>100</v>
          </cell>
        </row>
        <row r="178">
          <cell r="A178">
            <v>125099010101</v>
          </cell>
          <cell r="B178" t="str">
            <v>OFICINA CENTRAL</v>
          </cell>
          <cell r="C178">
            <v>100</v>
          </cell>
          <cell r="D178">
            <v>100</v>
          </cell>
        </row>
        <row r="179">
          <cell r="A179">
            <v>1250999101</v>
          </cell>
          <cell r="B179" t="str">
            <v>OTRAS - ML</v>
          </cell>
          <cell r="C179">
            <v>15321151.73</v>
          </cell>
          <cell r="D179">
            <v>15321151.73</v>
          </cell>
        </row>
        <row r="180">
          <cell r="A180">
            <v>125099910103</v>
          </cell>
          <cell r="B180" t="str">
            <v>DEPOSITOS EN GARANTIA</v>
          </cell>
          <cell r="C180">
            <v>30627.22</v>
          </cell>
          <cell r="D180">
            <v>30627.22</v>
          </cell>
        </row>
        <row r="181">
          <cell r="A181">
            <v>125099910104</v>
          </cell>
          <cell r="B181" t="str">
            <v>VALORES PENDIENTES DE OPERACIONES TRANSFER365</v>
          </cell>
          <cell r="C181">
            <v>7289.73</v>
          </cell>
          <cell r="D181">
            <v>7289.73</v>
          </cell>
        </row>
        <row r="182">
          <cell r="A182">
            <v>125099910106</v>
          </cell>
          <cell r="B182" t="str">
            <v>COLATERAL VISA</v>
          </cell>
          <cell r="C182">
            <v>5590830.3300000001</v>
          </cell>
          <cell r="D182">
            <v>5590830.3300000001</v>
          </cell>
        </row>
        <row r="183">
          <cell r="A183">
            <v>125099910108</v>
          </cell>
          <cell r="B183" t="str">
            <v>PLAN DE MARKETING</v>
          </cell>
          <cell r="C183">
            <v>213693.38</v>
          </cell>
          <cell r="D183">
            <v>213693.38</v>
          </cell>
        </row>
        <row r="184">
          <cell r="A184">
            <v>125099910109</v>
          </cell>
          <cell r="B184" t="str">
            <v>SALDO PRESTAMOS EX EMPLEADOS</v>
          </cell>
          <cell r="C184">
            <v>416982.18</v>
          </cell>
          <cell r="D184">
            <v>416982.18</v>
          </cell>
        </row>
        <row r="185">
          <cell r="A185">
            <v>125099910110</v>
          </cell>
          <cell r="B185" t="str">
            <v>CAMP. PROMOCIONAL SISTEMA FEDECREDITO</v>
          </cell>
          <cell r="C185">
            <v>95.17</v>
          </cell>
          <cell r="D185">
            <v>95.17</v>
          </cell>
        </row>
        <row r="186">
          <cell r="A186">
            <v>125099910111</v>
          </cell>
          <cell r="B186" t="str">
            <v>CADI</v>
          </cell>
          <cell r="C186">
            <v>177165.41</v>
          </cell>
          <cell r="D186">
            <v>177165.41</v>
          </cell>
        </row>
        <row r="187">
          <cell r="A187">
            <v>125099910113</v>
          </cell>
          <cell r="B187" t="str">
            <v>FONDOS MICROFINANCE INTERNACIONAL CORPORATION</v>
          </cell>
          <cell r="C187">
            <v>3100</v>
          </cell>
          <cell r="D187">
            <v>3100</v>
          </cell>
        </row>
        <row r="188">
          <cell r="A188">
            <v>125099910114</v>
          </cell>
          <cell r="B188" t="str">
            <v>CORPORACION FINANCIERA INTERNACIONAL</v>
          </cell>
          <cell r="C188">
            <v>5956263.8799999999</v>
          </cell>
          <cell r="D188">
            <v>5956263.8799999999</v>
          </cell>
        </row>
        <row r="189">
          <cell r="A189">
            <v>125099910115</v>
          </cell>
          <cell r="B189" t="str">
            <v>OPERACIONES POR APLICAR</v>
          </cell>
          <cell r="C189">
            <v>13132.11</v>
          </cell>
          <cell r="D189">
            <v>13132.11</v>
          </cell>
        </row>
        <row r="190">
          <cell r="A190">
            <v>125099910117</v>
          </cell>
          <cell r="B190" t="str">
            <v>PROYECTOS</v>
          </cell>
          <cell r="C190">
            <v>1338237.1499999999</v>
          </cell>
          <cell r="D190">
            <v>1338237.1499999999</v>
          </cell>
        </row>
        <row r="191">
          <cell r="A191">
            <v>12509991011702</v>
          </cell>
          <cell r="B191" t="str">
            <v>PROYECTOS OTROS</v>
          </cell>
          <cell r="C191">
            <v>259332.55</v>
          </cell>
          <cell r="D191">
            <v>259332.55</v>
          </cell>
        </row>
        <row r="192">
          <cell r="A192">
            <v>12509991011703</v>
          </cell>
          <cell r="B192" t="str">
            <v>PROYECTO PROGRAMA FUTURO DIGITAL</v>
          </cell>
          <cell r="C192">
            <v>1078904.6000000001</v>
          </cell>
          <cell r="D192">
            <v>1078904.6000000001</v>
          </cell>
        </row>
        <row r="193">
          <cell r="A193">
            <v>125099910123</v>
          </cell>
          <cell r="B193" t="str">
            <v>SERVICIOS DE COLECTURIA EXTERNA</v>
          </cell>
          <cell r="C193">
            <v>67204.61</v>
          </cell>
          <cell r="D193">
            <v>67204.61</v>
          </cell>
        </row>
        <row r="194">
          <cell r="A194">
            <v>12509991012301</v>
          </cell>
          <cell r="B194" t="str">
            <v>PAGOS COLECTADOS</v>
          </cell>
          <cell r="C194">
            <v>67204.61</v>
          </cell>
          <cell r="D194">
            <v>67204.61</v>
          </cell>
        </row>
        <row r="195">
          <cell r="A195">
            <v>1250999101230100</v>
          </cell>
          <cell r="B195" t="str">
            <v>FARMACIAS ECONOMICAS</v>
          </cell>
          <cell r="C195">
            <v>67204.61</v>
          </cell>
          <cell r="D195">
            <v>67204.61</v>
          </cell>
        </row>
        <row r="196">
          <cell r="A196">
            <v>125099910128</v>
          </cell>
          <cell r="B196" t="str">
            <v>SERVICIOS - ATM´S</v>
          </cell>
          <cell r="C196">
            <v>612610</v>
          </cell>
          <cell r="D196">
            <v>612610</v>
          </cell>
        </row>
        <row r="197">
          <cell r="A197">
            <v>12509991012805</v>
          </cell>
          <cell r="B197" t="str">
            <v>SERVICIO DE ATMS A OTROS BANCOS - VISA</v>
          </cell>
          <cell r="C197">
            <v>612610</v>
          </cell>
          <cell r="D197">
            <v>612610</v>
          </cell>
        </row>
        <row r="198">
          <cell r="A198">
            <v>1250999101280500</v>
          </cell>
          <cell r="B198" t="str">
            <v>SERVICIO DE ATMS TARJETAS EXTRANJERAS</v>
          </cell>
          <cell r="C198">
            <v>85310</v>
          </cell>
          <cell r="D198">
            <v>85310</v>
          </cell>
        </row>
        <row r="199">
          <cell r="A199">
            <v>1250999101280500</v>
          </cell>
          <cell r="B199" t="str">
            <v>SERVICIO DE ATMS TARJETAS DE BANCOS LOCALES</v>
          </cell>
          <cell r="C199">
            <v>527300</v>
          </cell>
          <cell r="D199">
            <v>527300</v>
          </cell>
        </row>
        <row r="200">
          <cell r="A200">
            <v>125099910199</v>
          </cell>
          <cell r="B200" t="str">
            <v>OTROS SERVICIOS</v>
          </cell>
          <cell r="C200">
            <v>893920.56</v>
          </cell>
          <cell r="D200">
            <v>893920.56</v>
          </cell>
        </row>
        <row r="201">
          <cell r="A201">
            <v>12509991019901</v>
          </cell>
          <cell r="B201" t="str">
            <v>CONTROVERSIAS SERVICIO ATM - TARJETAS BANCOS LOCALE</v>
          </cell>
          <cell r="C201">
            <v>2608.27</v>
          </cell>
          <cell r="D201">
            <v>2608.27</v>
          </cell>
        </row>
        <row r="202">
          <cell r="A202">
            <v>1250999101990100</v>
          </cell>
          <cell r="B202" t="str">
            <v>CONTROVERSIAS SERVICIO ATM - TARJETAS EXTRANJERAS</v>
          </cell>
          <cell r="C202">
            <v>2608.27</v>
          </cell>
          <cell r="D202">
            <v>2608.27</v>
          </cell>
        </row>
        <row r="203">
          <cell r="A203">
            <v>12509991019999</v>
          </cell>
          <cell r="B203" t="str">
            <v>VARIAS</v>
          </cell>
          <cell r="C203">
            <v>891312.29</v>
          </cell>
          <cell r="D203">
            <v>891312.29</v>
          </cell>
        </row>
        <row r="204">
          <cell r="A204">
            <v>1251</v>
          </cell>
          <cell r="B204" t="str">
            <v>IMPUESTOS</v>
          </cell>
          <cell r="C204">
            <v>3340754.49</v>
          </cell>
          <cell r="D204">
            <v>3340754.49</v>
          </cell>
        </row>
        <row r="205">
          <cell r="A205">
            <v>125101</v>
          </cell>
          <cell r="B205" t="str">
            <v>IMPUESTO SOBRE LAS GANANCIAS CORRIENTE</v>
          </cell>
          <cell r="C205">
            <v>1979133.49</v>
          </cell>
          <cell r="D205">
            <v>1979133.49</v>
          </cell>
        </row>
        <row r="206">
          <cell r="A206">
            <v>1251010101</v>
          </cell>
          <cell r="B206" t="str">
            <v>PAGO A CUENTA</v>
          </cell>
          <cell r="C206">
            <v>1791445.52</v>
          </cell>
          <cell r="D206">
            <v>1791445.52</v>
          </cell>
        </row>
        <row r="207">
          <cell r="A207">
            <v>1251010201</v>
          </cell>
          <cell r="B207" t="str">
            <v>IMPUESTO RETENIDO</v>
          </cell>
          <cell r="C207">
            <v>185071.52</v>
          </cell>
          <cell r="D207">
            <v>185071.52</v>
          </cell>
        </row>
        <row r="208">
          <cell r="A208">
            <v>1251010301</v>
          </cell>
          <cell r="B208" t="str">
            <v>REMANENTE DE IMPUESTO A LAS GANANCIAS</v>
          </cell>
          <cell r="C208">
            <v>2616.4499999999998</v>
          </cell>
          <cell r="D208">
            <v>2616.4499999999998</v>
          </cell>
        </row>
        <row r="209">
          <cell r="A209">
            <v>125102</v>
          </cell>
          <cell r="B209" t="str">
            <v>IMPUESTO SOBRE LAS GANANCIAS DIFERIDO</v>
          </cell>
          <cell r="C209">
            <v>1361621</v>
          </cell>
          <cell r="D209">
            <v>1361621</v>
          </cell>
        </row>
        <row r="210">
          <cell r="A210">
            <v>1251020101</v>
          </cell>
          <cell r="B210" t="str">
            <v>ACTIVOS POR IMPUESTOS DIFERIDOS</v>
          </cell>
          <cell r="C210">
            <v>1361621</v>
          </cell>
          <cell r="D210">
            <v>1361621</v>
          </cell>
        </row>
        <row r="211">
          <cell r="A211">
            <v>125102010101</v>
          </cell>
          <cell r="B211" t="str">
            <v>IMPUESTO SOBRE LA RENTA</v>
          </cell>
          <cell r="C211">
            <v>1361621</v>
          </cell>
          <cell r="D211">
            <v>1361621</v>
          </cell>
        </row>
        <row r="212">
          <cell r="A212">
            <v>1259</v>
          </cell>
          <cell r="B212" t="str">
            <v>ESTIMACION DE PERDIDA POR DETERIORO DE VALOR</v>
          </cell>
          <cell r="C212">
            <v>-6661.09</v>
          </cell>
          <cell r="D212">
            <v>-6661.09</v>
          </cell>
        </row>
        <row r="213">
          <cell r="A213">
            <v>125900</v>
          </cell>
          <cell r="B213" t="str">
            <v>ESTIMACION DE PERDIDA POR DETERIORO DE VALOR</v>
          </cell>
          <cell r="C213">
            <v>-6661.09</v>
          </cell>
          <cell r="D213">
            <v>-6661.09</v>
          </cell>
        </row>
        <row r="214">
          <cell r="A214">
            <v>1259000001</v>
          </cell>
          <cell r="B214" t="str">
            <v>ESTIMACION DE PERDIDA POR DETERIORO DE VALOR</v>
          </cell>
          <cell r="C214">
            <v>-6661.09</v>
          </cell>
          <cell r="D214">
            <v>-6661.09</v>
          </cell>
        </row>
        <row r="215">
          <cell r="A215">
            <v>125900000101</v>
          </cell>
          <cell r="B215" t="str">
            <v>SALDOS POR COBRAR</v>
          </cell>
          <cell r="C215">
            <v>-6661.09</v>
          </cell>
          <cell r="D215">
            <v>-6661.09</v>
          </cell>
        </row>
        <row r="216">
          <cell r="A216">
            <v>126</v>
          </cell>
          <cell r="B216" t="str">
            <v>INVERSIONES EN ACCIONES, DERECHOS Y PARTICIPACIONES</v>
          </cell>
          <cell r="C216">
            <v>5870513.21</v>
          </cell>
          <cell r="D216">
            <v>5870513.21</v>
          </cell>
        </row>
        <row r="217">
          <cell r="A217">
            <v>1260</v>
          </cell>
          <cell r="B217" t="str">
            <v>INVERSIONES EN ACCIONES, DERECHOS Y PARTICIPACIONES</v>
          </cell>
          <cell r="C217">
            <v>5870513.21</v>
          </cell>
          <cell r="D217">
            <v>5870513.21</v>
          </cell>
        </row>
        <row r="218">
          <cell r="A218">
            <v>126001</v>
          </cell>
          <cell r="B218" t="str">
            <v>INVERSIONES CONJUNTAS</v>
          </cell>
          <cell r="C218">
            <v>5870513.21</v>
          </cell>
          <cell r="D218">
            <v>5870513.21</v>
          </cell>
        </row>
        <row r="219">
          <cell r="A219">
            <v>1260010101</v>
          </cell>
          <cell r="B219" t="str">
            <v>EN SOCIEDADES NACIONALES - VALOR DE ADQUISICIÓN- ML</v>
          </cell>
          <cell r="C219">
            <v>3032200</v>
          </cell>
          <cell r="D219">
            <v>3032200</v>
          </cell>
        </row>
        <row r="220">
          <cell r="A220">
            <v>126001010101</v>
          </cell>
          <cell r="B220" t="str">
            <v>COSTO DE ADQUISICION</v>
          </cell>
          <cell r="C220">
            <v>3032200</v>
          </cell>
          <cell r="D220">
            <v>3032200</v>
          </cell>
        </row>
        <row r="221">
          <cell r="A221">
            <v>1260019801</v>
          </cell>
          <cell r="B221" t="str">
            <v>EN SOCIEDADES NACIONALES - REVALUACIÓN Y DETERIORO -ML</v>
          </cell>
          <cell r="C221">
            <v>2838313.21</v>
          </cell>
          <cell r="D221">
            <v>2838313.21</v>
          </cell>
        </row>
        <row r="222">
          <cell r="A222">
            <v>126001980101</v>
          </cell>
          <cell r="B222" t="str">
            <v>REVALUACION</v>
          </cell>
          <cell r="C222">
            <v>2838313.21</v>
          </cell>
          <cell r="D222">
            <v>2838313.21</v>
          </cell>
        </row>
        <row r="223">
          <cell r="A223">
            <v>13</v>
          </cell>
          <cell r="B223" t="str">
            <v>ACTIVOS FISICOS E INTANGIBLES</v>
          </cell>
          <cell r="C223">
            <v>18268590.760000002</v>
          </cell>
          <cell r="D223">
            <v>18268590.760000002</v>
          </cell>
        </row>
        <row r="224">
          <cell r="A224">
            <v>131</v>
          </cell>
          <cell r="B224" t="str">
            <v>PROPIEDADES NO DEPRECIABLES</v>
          </cell>
          <cell r="C224">
            <v>3251427.53</v>
          </cell>
          <cell r="D224">
            <v>3251427.53</v>
          </cell>
        </row>
        <row r="225">
          <cell r="A225">
            <v>1310</v>
          </cell>
          <cell r="B225" t="str">
            <v>PROPIEDADES NO DEPRECIABLES</v>
          </cell>
          <cell r="C225">
            <v>3251427.53</v>
          </cell>
          <cell r="D225">
            <v>3251427.53</v>
          </cell>
        </row>
        <row r="226">
          <cell r="A226">
            <v>131001</v>
          </cell>
          <cell r="B226" t="str">
            <v>TERRENOS</v>
          </cell>
          <cell r="C226">
            <v>2551157.89</v>
          </cell>
          <cell r="D226">
            <v>2551157.89</v>
          </cell>
        </row>
        <row r="227">
          <cell r="A227">
            <v>1310010101</v>
          </cell>
          <cell r="B227" t="str">
            <v>TERRENOS - VALOR DE ADQUISICION</v>
          </cell>
          <cell r="C227">
            <v>1046866.41</v>
          </cell>
          <cell r="D227">
            <v>1046866.41</v>
          </cell>
        </row>
        <row r="228">
          <cell r="A228">
            <v>1310019801</v>
          </cell>
          <cell r="B228" t="str">
            <v>TERRENOS - REVALUO</v>
          </cell>
          <cell r="C228">
            <v>1504291.48</v>
          </cell>
          <cell r="D228">
            <v>1504291.48</v>
          </cell>
        </row>
        <row r="229">
          <cell r="A229">
            <v>131002</v>
          </cell>
          <cell r="B229" t="str">
            <v>CONSTRUCCIONES EN PROCESO</v>
          </cell>
          <cell r="C229">
            <v>700269.64</v>
          </cell>
          <cell r="D229">
            <v>700269.64</v>
          </cell>
        </row>
        <row r="230">
          <cell r="A230">
            <v>1310020101</v>
          </cell>
          <cell r="B230" t="str">
            <v>INMUEBLES</v>
          </cell>
          <cell r="C230">
            <v>700269.64</v>
          </cell>
          <cell r="D230">
            <v>700269.64</v>
          </cell>
        </row>
        <row r="231">
          <cell r="A231">
            <v>132</v>
          </cell>
          <cell r="B231" t="str">
            <v>PROPIEDADES Y EQUIPO DEPRECIABLES</v>
          </cell>
          <cell r="C231">
            <v>12862779.82</v>
          </cell>
          <cell r="D231">
            <v>12862779.82</v>
          </cell>
        </row>
        <row r="232">
          <cell r="A232">
            <v>1320</v>
          </cell>
          <cell r="B232" t="str">
            <v>DEPRECIABLES</v>
          </cell>
          <cell r="C232">
            <v>29473887.190000001</v>
          </cell>
          <cell r="D232">
            <v>29473887.190000001</v>
          </cell>
        </row>
        <row r="233">
          <cell r="A233">
            <v>132001</v>
          </cell>
          <cell r="B233" t="str">
            <v>EDIFICACIONES</v>
          </cell>
          <cell r="C233">
            <v>14250554.26</v>
          </cell>
          <cell r="D233">
            <v>14250554.26</v>
          </cell>
        </row>
        <row r="234">
          <cell r="A234">
            <v>1320010101</v>
          </cell>
          <cell r="B234" t="str">
            <v>EDIFICACIONES - VALOR DE ADQUISICION</v>
          </cell>
          <cell r="C234">
            <v>11307515.24</v>
          </cell>
          <cell r="D234">
            <v>11307515.24</v>
          </cell>
        </row>
        <row r="235">
          <cell r="A235">
            <v>132001010101</v>
          </cell>
          <cell r="B235" t="str">
            <v>EDIFICACIONES PROPIAS</v>
          </cell>
          <cell r="C235">
            <v>11307515.24</v>
          </cell>
          <cell r="D235">
            <v>11307515.24</v>
          </cell>
        </row>
        <row r="236">
          <cell r="A236">
            <v>1320019801</v>
          </cell>
          <cell r="B236" t="str">
            <v>EDIFICACIONES - REVALUO</v>
          </cell>
          <cell r="C236">
            <v>2943039.02</v>
          </cell>
          <cell r="D236">
            <v>2943039.02</v>
          </cell>
        </row>
        <row r="237">
          <cell r="A237">
            <v>132002</v>
          </cell>
          <cell r="B237" t="str">
            <v>EQUIPO DE COMPUTACION</v>
          </cell>
          <cell r="C237">
            <v>8890621.4800000004</v>
          </cell>
          <cell r="D237">
            <v>8890621.4800000004</v>
          </cell>
        </row>
        <row r="238">
          <cell r="A238">
            <v>1320020101</v>
          </cell>
          <cell r="B238" t="str">
            <v>EQUIPO DE COMPUTACION - VALOR DE ADQUISICION</v>
          </cell>
          <cell r="C238">
            <v>8890621.4800000004</v>
          </cell>
          <cell r="D238">
            <v>8890621.4800000004</v>
          </cell>
        </row>
        <row r="239">
          <cell r="A239">
            <v>132002010101</v>
          </cell>
          <cell r="B239" t="str">
            <v>EQUIPO DE COMPUTACION PROPIO</v>
          </cell>
          <cell r="C239">
            <v>8890621.4800000004</v>
          </cell>
          <cell r="D239">
            <v>8890621.4800000004</v>
          </cell>
        </row>
        <row r="240">
          <cell r="A240">
            <v>132003</v>
          </cell>
          <cell r="B240" t="str">
            <v>EQUIPO DE OFICINA</v>
          </cell>
          <cell r="C240">
            <v>302284.92</v>
          </cell>
          <cell r="D240">
            <v>302284.92</v>
          </cell>
        </row>
        <row r="241">
          <cell r="A241">
            <v>1320030101</v>
          </cell>
          <cell r="B241" t="str">
            <v>EQUIPO DE OFICINA - VALOR DE ADQUISICION</v>
          </cell>
          <cell r="C241">
            <v>302284.92</v>
          </cell>
          <cell r="D241">
            <v>302284.92</v>
          </cell>
        </row>
        <row r="242">
          <cell r="A242">
            <v>132004</v>
          </cell>
          <cell r="B242" t="str">
            <v>MOBILIARIO</v>
          </cell>
          <cell r="C242">
            <v>660403.18999999994</v>
          </cell>
          <cell r="D242">
            <v>660403.18999999994</v>
          </cell>
        </row>
        <row r="243">
          <cell r="A243">
            <v>1320040101</v>
          </cell>
          <cell r="B243" t="str">
            <v>MOBILIARIO - VALOR DE ADQUISICION</v>
          </cell>
          <cell r="C243">
            <v>660403.18999999994</v>
          </cell>
          <cell r="D243">
            <v>660403.18999999994</v>
          </cell>
        </row>
        <row r="244">
          <cell r="A244">
            <v>132004010101</v>
          </cell>
          <cell r="B244" t="str">
            <v>MOBILIARIO PROPIO</v>
          </cell>
          <cell r="C244">
            <v>660403.18999999994</v>
          </cell>
          <cell r="D244">
            <v>660403.18999999994</v>
          </cell>
        </row>
        <row r="245">
          <cell r="A245">
            <v>132005</v>
          </cell>
          <cell r="B245" t="str">
            <v>VEHICULOS</v>
          </cell>
          <cell r="C245">
            <v>1202162.6599999999</v>
          </cell>
          <cell r="D245">
            <v>1202162.6599999999</v>
          </cell>
        </row>
        <row r="246">
          <cell r="A246">
            <v>1320050101</v>
          </cell>
          <cell r="B246" t="str">
            <v>VEHICULOS - VALOR DE ADQUISICION</v>
          </cell>
          <cell r="C246">
            <v>1202162.6599999999</v>
          </cell>
          <cell r="D246">
            <v>1202162.6599999999</v>
          </cell>
        </row>
        <row r="247">
          <cell r="A247">
            <v>132005010101</v>
          </cell>
          <cell r="B247" t="str">
            <v>VEHICULOS PROPIOS</v>
          </cell>
          <cell r="C247">
            <v>1202162.6599999999</v>
          </cell>
          <cell r="D247">
            <v>1202162.6599999999</v>
          </cell>
        </row>
        <row r="248">
          <cell r="A248">
            <v>132006</v>
          </cell>
          <cell r="B248" t="str">
            <v>MAQUINARIA, EQUIPO Y HERRAMIENTA</v>
          </cell>
          <cell r="C248">
            <v>3975738.22</v>
          </cell>
          <cell r="D248">
            <v>3975738.22</v>
          </cell>
        </row>
        <row r="249">
          <cell r="A249">
            <v>1320060101</v>
          </cell>
          <cell r="B249" t="str">
            <v>MAQUINARIA, EQUIPO Y HERRAMIENTA - VALOR DE ADQUISICION.</v>
          </cell>
          <cell r="C249">
            <v>3975738.22</v>
          </cell>
          <cell r="D249">
            <v>3975738.22</v>
          </cell>
        </row>
        <row r="250">
          <cell r="A250">
            <v>132006010101</v>
          </cell>
          <cell r="B250" t="str">
            <v>MAQUINARIA, EQUIPO Y HERRAMIENTA PROPIAS</v>
          </cell>
          <cell r="C250">
            <v>3975738.22</v>
          </cell>
          <cell r="D250">
            <v>3975738.22</v>
          </cell>
        </row>
        <row r="251">
          <cell r="A251">
            <v>132007</v>
          </cell>
          <cell r="B251" t="str">
            <v>REMODELACIONES Y READECUACIONES EN LOCALES PROPIOS</v>
          </cell>
          <cell r="C251">
            <v>102382.38</v>
          </cell>
          <cell r="D251">
            <v>102382.38</v>
          </cell>
        </row>
        <row r="252">
          <cell r="A252">
            <v>1320070101</v>
          </cell>
          <cell r="B252" t="str">
            <v>REMODELACIONES Y READECUACIONES EN LOCALES PROPIOS</v>
          </cell>
          <cell r="C252">
            <v>102382.38</v>
          </cell>
          <cell r="D252">
            <v>102382.38</v>
          </cell>
        </row>
        <row r="253">
          <cell r="A253">
            <v>132007010101</v>
          </cell>
          <cell r="B253" t="str">
            <v>INMUEBLES PROPIOS</v>
          </cell>
          <cell r="C253">
            <v>102382.38</v>
          </cell>
          <cell r="D253">
            <v>102382.38</v>
          </cell>
        </row>
        <row r="254">
          <cell r="A254">
            <v>132099</v>
          </cell>
          <cell r="B254" t="str">
            <v>OTROS</v>
          </cell>
          <cell r="C254">
            <v>89740.08</v>
          </cell>
          <cell r="D254">
            <v>89740.08</v>
          </cell>
        </row>
        <row r="255">
          <cell r="A255">
            <v>1320999701</v>
          </cell>
          <cell r="B255" t="str">
            <v>OTROS</v>
          </cell>
          <cell r="C255">
            <v>89740.08</v>
          </cell>
          <cell r="D255">
            <v>89740.08</v>
          </cell>
        </row>
        <row r="256">
          <cell r="A256">
            <v>1329</v>
          </cell>
          <cell r="B256" t="str">
            <v>DEPRECIACION Y DETERIORO ACUMULADA(O) (-)</v>
          </cell>
          <cell r="C256">
            <v>-16611107.369999999</v>
          </cell>
          <cell r="D256">
            <v>-16611107.369999999</v>
          </cell>
        </row>
        <row r="257">
          <cell r="A257">
            <v>132900</v>
          </cell>
          <cell r="B257" t="str">
            <v>DEPRECIACION ACUMULADA (-)</v>
          </cell>
          <cell r="C257">
            <v>-16611107.369999999</v>
          </cell>
          <cell r="D257">
            <v>-16611107.369999999</v>
          </cell>
        </row>
        <row r="258">
          <cell r="A258">
            <v>1329000100</v>
          </cell>
          <cell r="B258" t="str">
            <v>EDIFICACIONES</v>
          </cell>
          <cell r="C258">
            <v>-5781138.5300000003</v>
          </cell>
          <cell r="D258">
            <v>-5781138.5300000003</v>
          </cell>
        </row>
        <row r="259">
          <cell r="A259">
            <v>132900010001</v>
          </cell>
          <cell r="B259" t="str">
            <v>EDIFICACIONES - COSTO DE ADQUISICION</v>
          </cell>
          <cell r="C259">
            <v>-3669065.78</v>
          </cell>
          <cell r="D259">
            <v>-3669065.78</v>
          </cell>
        </row>
        <row r="260">
          <cell r="A260">
            <v>132900010002</v>
          </cell>
          <cell r="B260" t="str">
            <v>EDIFICACIONES - REVALUO</v>
          </cell>
          <cell r="C260">
            <v>-2112072.75</v>
          </cell>
          <cell r="D260">
            <v>-2112072.75</v>
          </cell>
        </row>
        <row r="261">
          <cell r="A261">
            <v>1329000200</v>
          </cell>
          <cell r="B261" t="str">
            <v>EQUIPO DE COMPUTACION</v>
          </cell>
          <cell r="C261">
            <v>-6394112.9000000004</v>
          </cell>
          <cell r="D261">
            <v>-6394112.9000000004</v>
          </cell>
        </row>
        <row r="262">
          <cell r="A262">
            <v>132900020001</v>
          </cell>
          <cell r="B262" t="str">
            <v>EQUIPO DE COMPUTACION - COSTO DE ADQUISICION</v>
          </cell>
          <cell r="C262">
            <v>-6394112.9000000004</v>
          </cell>
          <cell r="D262">
            <v>-6394112.9000000004</v>
          </cell>
        </row>
        <row r="263">
          <cell r="A263">
            <v>1329000300</v>
          </cell>
          <cell r="B263" t="str">
            <v>EQUIPO DE OFICINA</v>
          </cell>
          <cell r="C263">
            <v>-238300.42</v>
          </cell>
          <cell r="D263">
            <v>-238300.42</v>
          </cell>
        </row>
        <row r="264">
          <cell r="A264">
            <v>132900030001</v>
          </cell>
          <cell r="B264" t="str">
            <v>EQUIPO DE OFICINA - COSTO DE ADQUISICION</v>
          </cell>
          <cell r="C264">
            <v>-238300.42</v>
          </cell>
          <cell r="D264">
            <v>-238300.42</v>
          </cell>
        </row>
        <row r="265">
          <cell r="A265">
            <v>1329000400</v>
          </cell>
          <cell r="B265" t="str">
            <v>MOBILIARIO</v>
          </cell>
          <cell r="C265">
            <v>-415862.21</v>
          </cell>
          <cell r="D265">
            <v>-415862.21</v>
          </cell>
        </row>
        <row r="266">
          <cell r="A266">
            <v>132900040001</v>
          </cell>
          <cell r="B266" t="str">
            <v>MOBILIARIO - COSTO DE ADQUISICION</v>
          </cell>
          <cell r="C266">
            <v>-415862.21</v>
          </cell>
          <cell r="D266">
            <v>-415862.21</v>
          </cell>
        </row>
        <row r="267">
          <cell r="A267">
            <v>1329000500</v>
          </cell>
          <cell r="B267" t="str">
            <v>VEHICULOS</v>
          </cell>
          <cell r="C267">
            <v>-1044820.73</v>
          </cell>
          <cell r="D267">
            <v>-1044820.73</v>
          </cell>
        </row>
        <row r="268">
          <cell r="A268">
            <v>132900050001</v>
          </cell>
          <cell r="B268" t="str">
            <v>VEHICULOS - COSTO DE ADQUISICION</v>
          </cell>
          <cell r="C268">
            <v>-1044820.73</v>
          </cell>
          <cell r="D268">
            <v>-1044820.73</v>
          </cell>
        </row>
        <row r="269">
          <cell r="A269">
            <v>1329000600</v>
          </cell>
          <cell r="B269" t="str">
            <v>MAQUINARIA, EQUIPO Y HERRAMIENTA</v>
          </cell>
          <cell r="C269">
            <v>-2736872.58</v>
          </cell>
          <cell r="D269">
            <v>-2736872.58</v>
          </cell>
        </row>
        <row r="270">
          <cell r="A270">
            <v>132900060001</v>
          </cell>
          <cell r="B270" t="str">
            <v>MAQUINARIA, EQUIPO Y HERRAMIENTA - COSTO DE ADQUISICION</v>
          </cell>
          <cell r="C270">
            <v>-2736872.58</v>
          </cell>
          <cell r="D270">
            <v>-2736872.58</v>
          </cell>
        </row>
        <row r="271">
          <cell r="A271">
            <v>133</v>
          </cell>
          <cell r="B271" t="str">
            <v>INTANGIBLES</v>
          </cell>
          <cell r="C271">
            <v>2154383.41</v>
          </cell>
          <cell r="D271">
            <v>2154383.41</v>
          </cell>
        </row>
        <row r="272">
          <cell r="A272">
            <v>1330</v>
          </cell>
          <cell r="B272" t="str">
            <v>INTANGIBLES</v>
          </cell>
          <cell r="C272">
            <v>2154383.41</v>
          </cell>
          <cell r="D272">
            <v>2154383.41</v>
          </cell>
        </row>
        <row r="273">
          <cell r="A273">
            <v>133001</v>
          </cell>
          <cell r="B273" t="str">
            <v>FRANQUICIAS, LICENCIAS Y CONCESIONES</v>
          </cell>
          <cell r="C273">
            <v>1376858.14</v>
          </cell>
          <cell r="D273">
            <v>1376858.14</v>
          </cell>
        </row>
        <row r="274">
          <cell r="A274">
            <v>1330010201</v>
          </cell>
          <cell r="B274" t="str">
            <v>LICENCIAS</v>
          </cell>
          <cell r="C274">
            <v>1376858.14</v>
          </cell>
          <cell r="D274">
            <v>1376858.14</v>
          </cell>
        </row>
        <row r="275">
          <cell r="A275">
            <v>133002</v>
          </cell>
          <cell r="B275" t="str">
            <v>PROGRAMAS INFORMATICOS</v>
          </cell>
          <cell r="C275">
            <v>777525.27</v>
          </cell>
          <cell r="D275">
            <v>777525.27</v>
          </cell>
        </row>
        <row r="276">
          <cell r="A276">
            <v>1330020101</v>
          </cell>
          <cell r="B276" t="str">
            <v>PROGRAMAS INFORMATICOS</v>
          </cell>
          <cell r="C276">
            <v>777525.27</v>
          </cell>
          <cell r="D276">
            <v>777525.27</v>
          </cell>
        </row>
        <row r="277">
          <cell r="A277">
            <v>133002010101</v>
          </cell>
          <cell r="B277" t="str">
            <v>ADQUIRIDOS POR LA EMPRESA</v>
          </cell>
          <cell r="C277">
            <v>777525.27</v>
          </cell>
          <cell r="D277">
            <v>777525.27</v>
          </cell>
        </row>
        <row r="278">
          <cell r="A278"/>
          <cell r="B278"/>
          <cell r="C278"/>
          <cell r="D278"/>
        </row>
        <row r="279">
          <cell r="A279"/>
          <cell r="B279" t="str">
            <v>TOTAL ACTIVO</v>
          </cell>
          <cell r="C279">
            <v>713573393.64999998</v>
          </cell>
          <cell r="D279">
            <v>713573393.64999998</v>
          </cell>
        </row>
        <row r="280">
          <cell r="A280"/>
          <cell r="B280"/>
          <cell r="C280"/>
          <cell r="D280"/>
        </row>
        <row r="281">
          <cell r="A281">
            <v>71</v>
          </cell>
          <cell r="B281" t="str">
            <v>COSTOS FINANCIEROS</v>
          </cell>
          <cell r="C281">
            <v>2103675.4500000002</v>
          </cell>
          <cell r="D281">
            <v>2103675.4500000002</v>
          </cell>
        </row>
        <row r="282">
          <cell r="A282">
            <v>711</v>
          </cell>
          <cell r="B282" t="str">
            <v>COSTOS FINANCIEROS</v>
          </cell>
          <cell r="C282">
            <v>2103675.4500000002</v>
          </cell>
          <cell r="D282">
            <v>2103675.4500000002</v>
          </cell>
        </row>
        <row r="283">
          <cell r="A283">
            <v>7110</v>
          </cell>
          <cell r="B283" t="str">
            <v>COSTOS DE PASIVOS FINANCIEROS</v>
          </cell>
          <cell r="C283">
            <v>2083030.71</v>
          </cell>
          <cell r="D283">
            <v>2083030.71</v>
          </cell>
        </row>
        <row r="284">
          <cell r="A284">
            <v>711001</v>
          </cell>
          <cell r="B284" t="str">
            <v>DEPOSITOS</v>
          </cell>
          <cell r="C284">
            <v>75528.759999999995</v>
          </cell>
          <cell r="D284">
            <v>75528.759999999995</v>
          </cell>
        </row>
        <row r="285">
          <cell r="A285">
            <v>7110010200</v>
          </cell>
          <cell r="B285" t="str">
            <v>INTERESES DE DEPOSITOS A PLAZO</v>
          </cell>
          <cell r="C285">
            <v>75528.759999999995</v>
          </cell>
          <cell r="D285">
            <v>75528.759999999995</v>
          </cell>
        </row>
        <row r="286">
          <cell r="A286">
            <v>711001020001</v>
          </cell>
          <cell r="B286" t="str">
            <v>PACTADOS HASTA UN AÑO PLAZO</v>
          </cell>
          <cell r="C286">
            <v>75528.759999999995</v>
          </cell>
          <cell r="D286">
            <v>75528.759999999995</v>
          </cell>
        </row>
        <row r="287">
          <cell r="A287">
            <v>71100102000102</v>
          </cell>
          <cell r="B287" t="str">
            <v>A 30 DIAS PLAZO</v>
          </cell>
          <cell r="C287">
            <v>62145.120000000003</v>
          </cell>
          <cell r="D287">
            <v>62145.120000000003</v>
          </cell>
        </row>
        <row r="288">
          <cell r="A288">
            <v>71100102000103</v>
          </cell>
          <cell r="B288" t="str">
            <v>A 60 DIAS PLAZO</v>
          </cell>
          <cell r="C288">
            <v>8890.16</v>
          </cell>
          <cell r="D288">
            <v>8890.16</v>
          </cell>
        </row>
        <row r="289">
          <cell r="A289">
            <v>71100102000104</v>
          </cell>
          <cell r="B289" t="str">
            <v>A 90 DIAS PLAZO</v>
          </cell>
          <cell r="C289">
            <v>4493.4799999999996</v>
          </cell>
          <cell r="D289">
            <v>4493.4799999999996</v>
          </cell>
        </row>
        <row r="290">
          <cell r="A290">
            <v>711002</v>
          </cell>
          <cell r="B290" t="str">
            <v>PRESTAMOS PARA TERCEROS</v>
          </cell>
          <cell r="C290">
            <v>1932712.33</v>
          </cell>
          <cell r="D290">
            <v>1932712.33</v>
          </cell>
        </row>
        <row r="291">
          <cell r="A291">
            <v>7110020100</v>
          </cell>
          <cell r="B291" t="str">
            <v>INTERESES</v>
          </cell>
          <cell r="C291">
            <v>1795025.83</v>
          </cell>
          <cell r="D291">
            <v>1795025.83</v>
          </cell>
        </row>
        <row r="292">
          <cell r="A292">
            <v>711002010001</v>
          </cell>
          <cell r="B292" t="str">
            <v>PACTADOS HASTA UN AÑO PLAZO</v>
          </cell>
          <cell r="C292">
            <v>97038.11</v>
          </cell>
          <cell r="D292">
            <v>97038.11</v>
          </cell>
        </row>
        <row r="293">
          <cell r="A293">
            <v>711002010002</v>
          </cell>
          <cell r="B293" t="str">
            <v>PACTADOS A MAS DE UN AÑO PLAZO</v>
          </cell>
          <cell r="C293">
            <v>172835.20000000001</v>
          </cell>
          <cell r="D293">
            <v>172835.20000000001</v>
          </cell>
        </row>
        <row r="294">
          <cell r="A294">
            <v>711002010003</v>
          </cell>
          <cell r="B294" t="str">
            <v>PACTADOS A CINCO O MAS AÑOS PLAZO</v>
          </cell>
          <cell r="C294">
            <v>1525152.52</v>
          </cell>
          <cell r="D294">
            <v>1525152.52</v>
          </cell>
        </row>
        <row r="295">
          <cell r="A295">
            <v>7110020200</v>
          </cell>
          <cell r="B295" t="str">
            <v>COMISIONES</v>
          </cell>
          <cell r="C295">
            <v>137686.5</v>
          </cell>
          <cell r="D295">
            <v>137686.5</v>
          </cell>
        </row>
        <row r="296">
          <cell r="A296">
            <v>711002020001</v>
          </cell>
          <cell r="B296" t="str">
            <v>PACTADOS HASTA UN AÑO PLAZO</v>
          </cell>
          <cell r="C296">
            <v>8125.02</v>
          </cell>
          <cell r="D296">
            <v>8125.02</v>
          </cell>
        </row>
        <row r="297">
          <cell r="A297">
            <v>711002020003</v>
          </cell>
          <cell r="B297" t="str">
            <v>PACTADOS A CINCO O MAS AÑOS PLAZO</v>
          </cell>
          <cell r="C297">
            <v>129561.48</v>
          </cell>
          <cell r="D297">
            <v>129561.48</v>
          </cell>
        </row>
        <row r="298">
          <cell r="A298">
            <v>711004</v>
          </cell>
          <cell r="B298" t="str">
            <v>TITULOS DE EMISION PROPIA</v>
          </cell>
          <cell r="C298">
            <v>42168.26</v>
          </cell>
          <cell r="D298">
            <v>42168.26</v>
          </cell>
        </row>
        <row r="299">
          <cell r="A299">
            <v>7110040100</v>
          </cell>
          <cell r="B299" t="str">
            <v>INTERESES DE TITULOS VALORES</v>
          </cell>
          <cell r="C299">
            <v>40849.279999999999</v>
          </cell>
          <cell r="D299">
            <v>40849.279999999999</v>
          </cell>
        </row>
        <row r="300">
          <cell r="A300">
            <v>711004010003</v>
          </cell>
          <cell r="B300" t="str">
            <v>PACTADOS A CINCO O MAS AÑOS PLAZO</v>
          </cell>
          <cell r="C300">
            <v>40849.279999999999</v>
          </cell>
          <cell r="D300">
            <v>40849.279999999999</v>
          </cell>
        </row>
        <row r="301">
          <cell r="A301">
            <v>71100401000302</v>
          </cell>
          <cell r="B301" t="str">
            <v>TITULOS VALORES SIN GARANTIA HIPOTECARIA</v>
          </cell>
          <cell r="C301">
            <v>40849.279999999999</v>
          </cell>
          <cell r="D301">
            <v>40849.279999999999</v>
          </cell>
        </row>
        <row r="302">
          <cell r="A302">
            <v>7110040200</v>
          </cell>
          <cell r="B302" t="str">
            <v>OTROS COSTOS DE EMISION</v>
          </cell>
          <cell r="C302">
            <v>1318.98</v>
          </cell>
          <cell r="D302">
            <v>1318.98</v>
          </cell>
        </row>
        <row r="303">
          <cell r="A303">
            <v>711004020002</v>
          </cell>
          <cell r="B303" t="str">
            <v>PACTADOS A MENOS DE CINCO AÑOS PLAZO</v>
          </cell>
          <cell r="C303">
            <v>1318.98</v>
          </cell>
          <cell r="D303">
            <v>1318.98</v>
          </cell>
        </row>
        <row r="304">
          <cell r="A304">
            <v>71100402000202</v>
          </cell>
          <cell r="B304" t="str">
            <v>TITULOS VALORES SIN GARANTIA HIPOTECARIA</v>
          </cell>
          <cell r="C304">
            <v>1318.98</v>
          </cell>
          <cell r="D304">
            <v>1318.98</v>
          </cell>
        </row>
        <row r="305">
          <cell r="A305">
            <v>711013</v>
          </cell>
          <cell r="B305" t="str">
            <v>COMISIONES DE OTROS PASIVOS FINANCIEROS</v>
          </cell>
          <cell r="C305">
            <v>32621.360000000001</v>
          </cell>
          <cell r="D305">
            <v>32621.360000000001</v>
          </cell>
        </row>
        <row r="306">
          <cell r="A306">
            <v>7110130400</v>
          </cell>
          <cell r="B306" t="str">
            <v>OTRAS COMISIONES POR SERVICIOS</v>
          </cell>
          <cell r="C306">
            <v>32621.360000000001</v>
          </cell>
          <cell r="D306">
            <v>32621.360000000001</v>
          </cell>
        </row>
        <row r="307">
          <cell r="A307">
            <v>711013040002</v>
          </cell>
          <cell r="B307" t="str">
            <v>OTRAS COMISIONES</v>
          </cell>
          <cell r="C307">
            <v>32621.360000000001</v>
          </cell>
          <cell r="D307">
            <v>32621.360000000001</v>
          </cell>
        </row>
        <row r="308">
          <cell r="A308">
            <v>71101304000202</v>
          </cell>
          <cell r="B308" t="str">
            <v>REMUNERACION ENCAJE ENTIDADES SOCIAS NO SUPERVISADAS S.</v>
          </cell>
          <cell r="C308">
            <v>2206.5100000000002</v>
          </cell>
          <cell r="D308">
            <v>2206.5100000000002</v>
          </cell>
        </row>
        <row r="309">
          <cell r="A309">
            <v>71101304000203</v>
          </cell>
          <cell r="B309" t="str">
            <v>REMUNERACION DISPONIBLE DE ENTIDADES SOCIAS</v>
          </cell>
          <cell r="C309">
            <v>9973.7099999999991</v>
          </cell>
          <cell r="D309">
            <v>9973.7099999999991</v>
          </cell>
        </row>
        <row r="310">
          <cell r="A310">
            <v>71101304000204</v>
          </cell>
          <cell r="B310" t="str">
            <v>PROVISION PARA INCOBRABILIDAD DE CUENTAS POR COBRAR</v>
          </cell>
          <cell r="C310">
            <v>2221.5700000000002</v>
          </cell>
          <cell r="D310">
            <v>2221.5700000000002</v>
          </cell>
        </row>
        <row r="311">
          <cell r="A311">
            <v>71101304000205</v>
          </cell>
          <cell r="B311" t="str">
            <v>COMISONES PAGADAS POR ADQUISICION DE TITULOS VALORES</v>
          </cell>
          <cell r="C311">
            <v>18219.57</v>
          </cell>
          <cell r="D311">
            <v>18219.57</v>
          </cell>
        </row>
        <row r="312">
          <cell r="A312">
            <v>7112</v>
          </cell>
          <cell r="B312" t="str">
            <v>PERDIDAS POR DETERIORO DE ACTIVOS FINANCIEROS</v>
          </cell>
          <cell r="C312">
            <v>20644.740000000002</v>
          </cell>
          <cell r="D312">
            <v>20644.740000000002</v>
          </cell>
        </row>
        <row r="313">
          <cell r="A313">
            <v>711201</v>
          </cell>
          <cell r="B313" t="str">
            <v>DETERIORO DE ACTIVOS FINANCIEROS DISTINTOS A LOS ACTIVOS DE</v>
          </cell>
          <cell r="C313">
            <v>20644.740000000002</v>
          </cell>
          <cell r="D313">
            <v>20644.740000000002</v>
          </cell>
        </row>
        <row r="314">
          <cell r="A314">
            <v>7112010200</v>
          </cell>
          <cell r="B314" t="str">
            <v>ACTIVOS A COSTO AMORTIZADO</v>
          </cell>
          <cell r="C314">
            <v>20644.740000000002</v>
          </cell>
          <cell r="D314">
            <v>20644.740000000002</v>
          </cell>
        </row>
        <row r="315">
          <cell r="A315">
            <v>711201020002</v>
          </cell>
          <cell r="B315" t="str">
            <v>FONDOS DE INVERSION</v>
          </cell>
          <cell r="C315">
            <v>20644.740000000002</v>
          </cell>
          <cell r="D315">
            <v>20644.740000000002</v>
          </cell>
        </row>
        <row r="316">
          <cell r="A316">
            <v>72</v>
          </cell>
          <cell r="B316" t="str">
            <v>COSTOS DE OTRAS OPERACIONES</v>
          </cell>
          <cell r="C316">
            <v>1677844.12</v>
          </cell>
          <cell r="D316">
            <v>1677844.12</v>
          </cell>
        </row>
        <row r="317">
          <cell r="A317">
            <v>721</v>
          </cell>
          <cell r="B317" t="str">
            <v>COSTOS DE OTRAS OPERACIONES</v>
          </cell>
          <cell r="C317">
            <v>1667558.88</v>
          </cell>
          <cell r="D317">
            <v>1667558.88</v>
          </cell>
        </row>
        <row r="318">
          <cell r="A318">
            <v>7210</v>
          </cell>
          <cell r="B318" t="str">
            <v>COMISIONES DE OTROS SERVICIOS</v>
          </cell>
          <cell r="C318">
            <v>1667558.88</v>
          </cell>
          <cell r="D318">
            <v>1667558.88</v>
          </cell>
        </row>
        <row r="319">
          <cell r="A319">
            <v>721006</v>
          </cell>
          <cell r="B319" t="str">
            <v>PRESTACION DE SERVICIOS</v>
          </cell>
          <cell r="C319">
            <v>1573093.73</v>
          </cell>
          <cell r="D319">
            <v>1573093.73</v>
          </cell>
        </row>
        <row r="320">
          <cell r="A320">
            <v>7210069700</v>
          </cell>
          <cell r="B320" t="str">
            <v>OTROS SERVICIOS</v>
          </cell>
          <cell r="C320">
            <v>1573093.73</v>
          </cell>
          <cell r="D320">
            <v>1573093.73</v>
          </cell>
        </row>
        <row r="321">
          <cell r="A321">
            <v>721006970005</v>
          </cell>
          <cell r="B321" t="str">
            <v>UNIDAD PYME</v>
          </cell>
          <cell r="C321">
            <v>50765</v>
          </cell>
          <cell r="D321">
            <v>50765</v>
          </cell>
        </row>
        <row r="322">
          <cell r="A322">
            <v>721006970007</v>
          </cell>
          <cell r="B322" t="str">
            <v>SERVICIO SARO</v>
          </cell>
          <cell r="C322">
            <v>16564.12</v>
          </cell>
          <cell r="D322">
            <v>16564.12</v>
          </cell>
        </row>
        <row r="323">
          <cell r="A323">
            <v>721006970008</v>
          </cell>
          <cell r="B323" t="str">
            <v>SERVICIO CREDIT SCORING</v>
          </cell>
          <cell r="C323">
            <v>26427.26</v>
          </cell>
          <cell r="D323">
            <v>26427.26</v>
          </cell>
        </row>
        <row r="324">
          <cell r="A324">
            <v>721006970011</v>
          </cell>
          <cell r="B324" t="str">
            <v>SERVICIO DE SALUD A TU ALCANCE</v>
          </cell>
          <cell r="C324">
            <v>235.14</v>
          </cell>
          <cell r="D324">
            <v>235.14</v>
          </cell>
        </row>
        <row r="325">
          <cell r="A325">
            <v>721006970016</v>
          </cell>
          <cell r="B325" t="str">
            <v>SERVICIO DE CALL CENTER</v>
          </cell>
          <cell r="C325">
            <v>140312.81</v>
          </cell>
          <cell r="D325">
            <v>140312.81</v>
          </cell>
        </row>
        <row r="326">
          <cell r="A326">
            <v>72100697001602</v>
          </cell>
          <cell r="B326" t="str">
            <v>CALL CENTER TARJETAS</v>
          </cell>
          <cell r="C326">
            <v>140312.81</v>
          </cell>
          <cell r="D326">
            <v>140312.81</v>
          </cell>
        </row>
        <row r="327">
          <cell r="A327">
            <v>721006970017</v>
          </cell>
          <cell r="B327" t="str">
            <v>SERVICIO DE REMESAS</v>
          </cell>
          <cell r="C327">
            <v>53510.31</v>
          </cell>
          <cell r="D327">
            <v>53510.31</v>
          </cell>
        </row>
        <row r="328">
          <cell r="A328">
            <v>72100697001701</v>
          </cell>
          <cell r="B328" t="str">
            <v>SERVICIOS POR PAGO DE REMESAS FAMILIARES</v>
          </cell>
          <cell r="C328">
            <v>53510.31</v>
          </cell>
          <cell r="D328">
            <v>53510.31</v>
          </cell>
        </row>
        <row r="329">
          <cell r="A329">
            <v>721006970018</v>
          </cell>
          <cell r="B329" t="str">
            <v>SERVICIO DE TARJETAS</v>
          </cell>
          <cell r="C329">
            <v>592427.49</v>
          </cell>
          <cell r="D329">
            <v>592427.49</v>
          </cell>
        </row>
        <row r="330">
          <cell r="A330">
            <v>72100697001801</v>
          </cell>
          <cell r="B330" t="str">
            <v>TARJETA DE CREDITO</v>
          </cell>
          <cell r="C330">
            <v>592427.49</v>
          </cell>
          <cell r="D330">
            <v>592427.49</v>
          </cell>
        </row>
        <row r="331">
          <cell r="A331">
            <v>7210069700180100</v>
          </cell>
          <cell r="B331" t="str">
            <v>COMISION POR TARJETA DE CREDITO</v>
          </cell>
          <cell r="C331">
            <v>592427.49</v>
          </cell>
          <cell r="D331">
            <v>592427.49</v>
          </cell>
        </row>
        <row r="332">
          <cell r="A332">
            <v>721006970019</v>
          </cell>
          <cell r="B332" t="str">
            <v>TARJETA DE DEBITO</v>
          </cell>
          <cell r="C332">
            <v>338339.95</v>
          </cell>
          <cell r="D332">
            <v>338339.95</v>
          </cell>
        </row>
        <row r="333">
          <cell r="A333">
            <v>72100697001901</v>
          </cell>
          <cell r="B333" t="str">
            <v>COMISION POR TARJETA DE DEBITO</v>
          </cell>
          <cell r="C333">
            <v>338339.95</v>
          </cell>
          <cell r="D333">
            <v>338339.95</v>
          </cell>
        </row>
        <row r="334">
          <cell r="A334">
            <v>721006970020</v>
          </cell>
          <cell r="B334" t="str">
            <v>SERVICIO ATM´S</v>
          </cell>
          <cell r="C334">
            <v>256058.3</v>
          </cell>
          <cell r="D334">
            <v>256058.3</v>
          </cell>
        </row>
        <row r="335">
          <cell r="A335">
            <v>72100697002003</v>
          </cell>
          <cell r="B335" t="str">
            <v>COMISION A ATH POR OPERACIONES DE OTROS BANCOS EN ATM DE FCB</v>
          </cell>
          <cell r="C335">
            <v>204</v>
          </cell>
          <cell r="D335">
            <v>204</v>
          </cell>
        </row>
        <row r="336">
          <cell r="A336">
            <v>72100697002004</v>
          </cell>
          <cell r="B336" t="str">
            <v>ADMINISTRACION Y OTROS COSTOS POR SERVICIO EN ATM´S</v>
          </cell>
          <cell r="C336">
            <v>255854.3</v>
          </cell>
          <cell r="D336">
            <v>255854.3</v>
          </cell>
        </row>
        <row r="337">
          <cell r="A337">
            <v>721006970021</v>
          </cell>
          <cell r="B337" t="str">
            <v>SERVICIO CORRESPONSALES NO BANCARIOS</v>
          </cell>
          <cell r="C337">
            <v>27400.080000000002</v>
          </cell>
          <cell r="D337">
            <v>27400.080000000002</v>
          </cell>
        </row>
        <row r="338">
          <cell r="A338">
            <v>72100697002102</v>
          </cell>
          <cell r="B338" t="str">
            <v>COMISION POR SERVICIO DE RED DE CNB</v>
          </cell>
          <cell r="C338">
            <v>358.6</v>
          </cell>
          <cell r="D338">
            <v>358.6</v>
          </cell>
        </row>
        <row r="339">
          <cell r="A339">
            <v>72100697002104</v>
          </cell>
          <cell r="B339" t="str">
            <v>ADMINISTRACION Y OTROS COSTOS POR SERVICIOS DE CNB</v>
          </cell>
          <cell r="C339">
            <v>27041.48</v>
          </cell>
          <cell r="D339">
            <v>27041.48</v>
          </cell>
        </row>
        <row r="340">
          <cell r="A340">
            <v>721006970023</v>
          </cell>
          <cell r="B340" t="str">
            <v>SERVICIO DE BANCA MOVIL</v>
          </cell>
          <cell r="C340">
            <v>53372.54</v>
          </cell>
          <cell r="D340">
            <v>53372.54</v>
          </cell>
        </row>
        <row r="341">
          <cell r="A341">
            <v>72100697002301</v>
          </cell>
          <cell r="B341" t="str">
            <v>COMISION POR SERVICIO DE BANCA MOVIL</v>
          </cell>
          <cell r="C341">
            <v>2157.34</v>
          </cell>
          <cell r="D341">
            <v>2157.34</v>
          </cell>
        </row>
        <row r="342">
          <cell r="A342">
            <v>72100697002302</v>
          </cell>
          <cell r="B342" t="str">
            <v>ADMINISTRACION Y OTROS COSTOS POR SERVICIO DE BANCA MOVIL</v>
          </cell>
          <cell r="C342">
            <v>51215.199999999997</v>
          </cell>
          <cell r="D342">
            <v>51215.199999999997</v>
          </cell>
        </row>
        <row r="343">
          <cell r="A343">
            <v>721006970026</v>
          </cell>
          <cell r="B343" t="str">
            <v>SERVICIO DE KIOSKOS</v>
          </cell>
          <cell r="C343">
            <v>17680.73</v>
          </cell>
          <cell r="D343">
            <v>17680.73</v>
          </cell>
        </row>
        <row r="344">
          <cell r="A344">
            <v>72100697002601</v>
          </cell>
          <cell r="B344" t="str">
            <v>COMISION POR USO DE KIOSKOS</v>
          </cell>
          <cell r="C344">
            <v>330</v>
          </cell>
          <cell r="D344">
            <v>330</v>
          </cell>
        </row>
        <row r="345">
          <cell r="A345">
            <v>72100697002603</v>
          </cell>
          <cell r="B345" t="str">
            <v>COMISION POR SERVICIO DE ADMINISTRACION DE KIOSKOS</v>
          </cell>
          <cell r="C345">
            <v>3476.64</v>
          </cell>
          <cell r="D345">
            <v>3476.64</v>
          </cell>
        </row>
        <row r="346">
          <cell r="A346">
            <v>72100697002604</v>
          </cell>
          <cell r="B346" t="str">
            <v>OTROS</v>
          </cell>
          <cell r="C346">
            <v>13874.09</v>
          </cell>
          <cell r="D346">
            <v>13874.09</v>
          </cell>
        </row>
        <row r="347">
          <cell r="A347">
            <v>721007</v>
          </cell>
          <cell r="B347" t="str">
            <v>PRESTACION DE SERVICIOS TECNICOS</v>
          </cell>
          <cell r="C347">
            <v>94465.15</v>
          </cell>
          <cell r="D347">
            <v>94465.15</v>
          </cell>
        </row>
        <row r="348">
          <cell r="A348">
            <v>7210070300</v>
          </cell>
          <cell r="B348" t="str">
            <v>SERVICIOS DE CAPACITACION</v>
          </cell>
          <cell r="C348">
            <v>41087.089999999997</v>
          </cell>
          <cell r="D348">
            <v>41087.089999999997</v>
          </cell>
        </row>
        <row r="349">
          <cell r="A349">
            <v>7210070700</v>
          </cell>
          <cell r="B349" t="str">
            <v>ASESORIA</v>
          </cell>
          <cell r="C349">
            <v>25835.32</v>
          </cell>
          <cell r="D349">
            <v>25835.32</v>
          </cell>
        </row>
        <row r="350">
          <cell r="A350">
            <v>721007070001</v>
          </cell>
          <cell r="B350" t="str">
            <v>SERVICIO DE ASESORIA MYPE</v>
          </cell>
          <cell r="C350">
            <v>25835.32</v>
          </cell>
          <cell r="D350">
            <v>25835.32</v>
          </cell>
        </row>
        <row r="351">
          <cell r="A351">
            <v>7210079100</v>
          </cell>
          <cell r="B351" t="str">
            <v>OTROS</v>
          </cell>
          <cell r="C351">
            <v>27542.74</v>
          </cell>
          <cell r="D351">
            <v>27542.74</v>
          </cell>
        </row>
        <row r="352">
          <cell r="A352">
            <v>721007910001</v>
          </cell>
          <cell r="B352" t="str">
            <v>SERVICIO DE ORGANIZACION Y METODO</v>
          </cell>
          <cell r="C352">
            <v>239.78</v>
          </cell>
          <cell r="D352">
            <v>239.78</v>
          </cell>
        </row>
        <row r="353">
          <cell r="A353">
            <v>721007910002</v>
          </cell>
          <cell r="B353" t="str">
            <v>SERVICIO DE SELECCIOIN Y EVALUACION DE RECURSOS HUMANOS</v>
          </cell>
          <cell r="C353">
            <v>5510.19</v>
          </cell>
          <cell r="D353">
            <v>5510.19</v>
          </cell>
        </row>
        <row r="354">
          <cell r="A354">
            <v>721007910003</v>
          </cell>
          <cell r="B354" t="str">
            <v>SERVICIO DE CIERRE CENTRALIZADO EN CADI</v>
          </cell>
          <cell r="C354">
            <v>21792.77</v>
          </cell>
          <cell r="D354">
            <v>21792.77</v>
          </cell>
        </row>
        <row r="355">
          <cell r="A355">
            <v>729</v>
          </cell>
          <cell r="B355" t="str">
            <v>COSTOS POR EXPLOTACION DE ACTIVOS</v>
          </cell>
          <cell r="C355">
            <v>10285.24</v>
          </cell>
          <cell r="D355">
            <v>10285.24</v>
          </cell>
        </row>
        <row r="356">
          <cell r="A356">
            <v>7299</v>
          </cell>
          <cell r="B356" t="str">
            <v>COSTOS POR EXPLOTACION DE ACTIVOS</v>
          </cell>
          <cell r="C356">
            <v>10285.24</v>
          </cell>
          <cell r="D356">
            <v>10285.24</v>
          </cell>
        </row>
        <row r="357">
          <cell r="A357">
            <v>729903</v>
          </cell>
          <cell r="B357" t="str">
            <v>PLASTICOS TARJETAS DE CREDITO</v>
          </cell>
          <cell r="C357">
            <v>10285.24</v>
          </cell>
          <cell r="D357">
            <v>10285.24</v>
          </cell>
        </row>
        <row r="358">
          <cell r="A358">
            <v>7299030100</v>
          </cell>
          <cell r="B358" t="str">
            <v>PLASTICOS TARJETAS DE CREDITO</v>
          </cell>
          <cell r="C358">
            <v>10285.24</v>
          </cell>
          <cell r="D358">
            <v>10285.24</v>
          </cell>
        </row>
        <row r="359">
          <cell r="A359"/>
          <cell r="B359"/>
          <cell r="C359"/>
          <cell r="D359"/>
        </row>
        <row r="360">
          <cell r="A360"/>
          <cell r="B360" t="str">
            <v>TOTAL COSTOS</v>
          </cell>
          <cell r="C360">
            <v>3781519.57</v>
          </cell>
          <cell r="D360">
            <v>3781519.57</v>
          </cell>
        </row>
        <row r="361">
          <cell r="A361"/>
          <cell r="B361"/>
          <cell r="C361"/>
          <cell r="D361"/>
        </row>
        <row r="362">
          <cell r="A362">
            <v>81</v>
          </cell>
          <cell r="B362" t="str">
            <v>GASTOS DE ADMINISTRACION</v>
          </cell>
          <cell r="C362">
            <v>2784493.66</v>
          </cell>
          <cell r="D362">
            <v>2784493.66</v>
          </cell>
        </row>
        <row r="363">
          <cell r="A363">
            <v>811</v>
          </cell>
          <cell r="B363" t="str">
            <v>GASTOS DE FUNCIONARIOS Y EMPLEADOS</v>
          </cell>
          <cell r="C363">
            <v>980344.08</v>
          </cell>
          <cell r="D363">
            <v>980344.08</v>
          </cell>
        </row>
        <row r="364">
          <cell r="A364">
            <v>8110</v>
          </cell>
          <cell r="B364" t="str">
            <v>GASTOS DE FUNCIONARIOS Y EMPLEADOS</v>
          </cell>
          <cell r="C364">
            <v>980344.08</v>
          </cell>
          <cell r="D364">
            <v>980344.08</v>
          </cell>
        </row>
        <row r="365">
          <cell r="A365">
            <v>811001</v>
          </cell>
          <cell r="B365" t="str">
            <v>REMUNERACIONES</v>
          </cell>
          <cell r="C365">
            <v>430513.15</v>
          </cell>
          <cell r="D365">
            <v>430513.15</v>
          </cell>
        </row>
        <row r="366">
          <cell r="A366">
            <v>8110010100</v>
          </cell>
          <cell r="B366" t="str">
            <v>SALARIOS ORDINARIOS</v>
          </cell>
          <cell r="C366">
            <v>425484.38</v>
          </cell>
          <cell r="D366">
            <v>425484.38</v>
          </cell>
        </row>
        <row r="367">
          <cell r="A367">
            <v>8110010200</v>
          </cell>
          <cell r="B367" t="str">
            <v>SALARIOS EXTRAORDINARIOS</v>
          </cell>
          <cell r="C367">
            <v>5028.7700000000004</v>
          </cell>
          <cell r="D367">
            <v>5028.7700000000004</v>
          </cell>
        </row>
        <row r="368">
          <cell r="A368">
            <v>811002</v>
          </cell>
          <cell r="B368" t="str">
            <v>PRESTACIONES AL PERSONAL</v>
          </cell>
          <cell r="C368">
            <v>324965.62</v>
          </cell>
          <cell r="D368">
            <v>324965.62</v>
          </cell>
        </row>
        <row r="369">
          <cell r="A369">
            <v>8110020100</v>
          </cell>
          <cell r="B369" t="str">
            <v>AGUINALDOS</v>
          </cell>
          <cell r="C369">
            <v>37374.699999999997</v>
          </cell>
          <cell r="D369">
            <v>37374.699999999997</v>
          </cell>
        </row>
        <row r="370">
          <cell r="A370">
            <v>8110020200</v>
          </cell>
          <cell r="B370" t="str">
            <v>BONIFICACIONES</v>
          </cell>
          <cell r="C370">
            <v>1924.3</v>
          </cell>
          <cell r="D370">
            <v>1924.3</v>
          </cell>
        </row>
        <row r="371">
          <cell r="A371">
            <v>811002020003</v>
          </cell>
          <cell r="B371" t="str">
            <v>BONIFICACIONES</v>
          </cell>
          <cell r="C371">
            <v>1312.15</v>
          </cell>
          <cell r="D371">
            <v>1312.15</v>
          </cell>
        </row>
        <row r="372">
          <cell r="A372">
            <v>8110020300</v>
          </cell>
          <cell r="B372" t="str">
            <v>GRATIFICACIONES</v>
          </cell>
          <cell r="C372">
            <v>112895.29</v>
          </cell>
          <cell r="D372">
            <v>112895.29</v>
          </cell>
        </row>
        <row r="373">
          <cell r="A373">
            <v>8110020400</v>
          </cell>
          <cell r="B373" t="str">
            <v>VACACIONES</v>
          </cell>
          <cell r="C373">
            <v>38273.699999999997</v>
          </cell>
          <cell r="D373">
            <v>38273.699999999997</v>
          </cell>
        </row>
        <row r="374">
          <cell r="A374">
            <v>811002040001</v>
          </cell>
          <cell r="B374" t="str">
            <v>VACACIONES ORDINARIAS</v>
          </cell>
          <cell r="C374">
            <v>38273.699999999997</v>
          </cell>
          <cell r="D374">
            <v>38273.699999999997</v>
          </cell>
        </row>
        <row r="375">
          <cell r="A375">
            <v>8110020500</v>
          </cell>
          <cell r="B375" t="str">
            <v>UNIFORMES</v>
          </cell>
          <cell r="C375">
            <v>427.72</v>
          </cell>
          <cell r="D375">
            <v>427.72</v>
          </cell>
        </row>
        <row r="376">
          <cell r="A376">
            <v>8110020600</v>
          </cell>
          <cell r="B376" t="str">
            <v>ISSS</v>
          </cell>
          <cell r="C376">
            <v>15393.91</v>
          </cell>
          <cell r="D376">
            <v>15393.91</v>
          </cell>
        </row>
        <row r="377">
          <cell r="A377">
            <v>811002060001</v>
          </cell>
          <cell r="B377" t="str">
            <v>SALUD</v>
          </cell>
          <cell r="C377">
            <v>15393.91</v>
          </cell>
          <cell r="D377">
            <v>15393.91</v>
          </cell>
        </row>
        <row r="378">
          <cell r="A378">
            <v>8110020700</v>
          </cell>
          <cell r="B378" t="str">
            <v>GASTOS MEDICOS</v>
          </cell>
          <cell r="C378">
            <v>5587.2</v>
          </cell>
          <cell r="D378">
            <v>5587.2</v>
          </cell>
        </row>
        <row r="379">
          <cell r="A379">
            <v>8110020900</v>
          </cell>
          <cell r="B379" t="str">
            <v>ATENCIONES Y RECREACIONES</v>
          </cell>
          <cell r="C379">
            <v>11105.58</v>
          </cell>
          <cell r="D379">
            <v>11105.58</v>
          </cell>
        </row>
        <row r="380">
          <cell r="A380">
            <v>811002090001</v>
          </cell>
          <cell r="B380" t="str">
            <v>ATENCIONES SOCIALES</v>
          </cell>
          <cell r="C380">
            <v>7695.78</v>
          </cell>
          <cell r="D380">
            <v>7695.78</v>
          </cell>
        </row>
        <row r="381">
          <cell r="A381">
            <v>811002090002</v>
          </cell>
          <cell r="B381" t="str">
            <v>ACTIVIDADES DEPORTIVAS, CULTURALES Y OTRAS</v>
          </cell>
          <cell r="C381">
            <v>3409.8</v>
          </cell>
          <cell r="D381">
            <v>3409.8</v>
          </cell>
        </row>
        <row r="382">
          <cell r="A382">
            <v>8110021000</v>
          </cell>
          <cell r="B382" t="str">
            <v>SEGUROS DE PERSONAS</v>
          </cell>
          <cell r="C382">
            <v>34291.42</v>
          </cell>
          <cell r="D382">
            <v>34291.42</v>
          </cell>
        </row>
        <row r="383">
          <cell r="A383">
            <v>811002100001</v>
          </cell>
          <cell r="B383" t="str">
            <v>DE VIDA</v>
          </cell>
          <cell r="C383">
            <v>15237.02</v>
          </cell>
          <cell r="D383">
            <v>15237.02</v>
          </cell>
        </row>
        <row r="384">
          <cell r="A384">
            <v>811002100002</v>
          </cell>
          <cell r="B384" t="str">
            <v>MEDICO HOSPITALARIO</v>
          </cell>
          <cell r="C384">
            <v>19054.38</v>
          </cell>
          <cell r="D384">
            <v>19054.38</v>
          </cell>
        </row>
        <row r="385">
          <cell r="A385">
            <v>811002100003</v>
          </cell>
          <cell r="B385" t="str">
            <v>OTROS</v>
          </cell>
          <cell r="C385">
            <v>0.02</v>
          </cell>
          <cell r="D385">
            <v>0.02</v>
          </cell>
        </row>
        <row r="386">
          <cell r="A386">
            <v>8110021100</v>
          </cell>
          <cell r="B386" t="str">
            <v>FONDOS DE PENSIONES</v>
          </cell>
          <cell r="C386">
            <v>42314.46</v>
          </cell>
          <cell r="D386">
            <v>42314.46</v>
          </cell>
        </row>
        <row r="387">
          <cell r="A387">
            <v>811002110001</v>
          </cell>
          <cell r="B387" t="str">
            <v>CONFIA</v>
          </cell>
          <cell r="C387">
            <v>22076.94</v>
          </cell>
          <cell r="D387">
            <v>22076.94</v>
          </cell>
        </row>
        <row r="388">
          <cell r="A388">
            <v>811002110002</v>
          </cell>
          <cell r="B388" t="str">
            <v>CRECER</v>
          </cell>
          <cell r="C388">
            <v>20237.52</v>
          </cell>
          <cell r="D388">
            <v>20237.52</v>
          </cell>
        </row>
        <row r="389">
          <cell r="A389">
            <v>8110021200</v>
          </cell>
          <cell r="B389" t="str">
            <v>SEGUROS GENERALES</v>
          </cell>
          <cell r="C389">
            <v>3576</v>
          </cell>
          <cell r="D389">
            <v>3576</v>
          </cell>
        </row>
        <row r="390">
          <cell r="A390">
            <v>811002120001</v>
          </cell>
          <cell r="B390" t="str">
            <v>DE FIDELIDAD</v>
          </cell>
          <cell r="C390">
            <v>3576</v>
          </cell>
          <cell r="D390">
            <v>3576</v>
          </cell>
        </row>
        <row r="391">
          <cell r="A391">
            <v>8110021300</v>
          </cell>
          <cell r="B391" t="str">
            <v>INSAFORP</v>
          </cell>
          <cell r="C391">
            <v>2281.56</v>
          </cell>
          <cell r="D391">
            <v>2281.56</v>
          </cell>
        </row>
        <row r="392">
          <cell r="A392">
            <v>8110029900</v>
          </cell>
          <cell r="B392" t="str">
            <v>OTRAS PRESTACIONES AL PERSONAL</v>
          </cell>
          <cell r="C392">
            <v>19519.78</v>
          </cell>
          <cell r="D392">
            <v>19519.78</v>
          </cell>
        </row>
        <row r="393">
          <cell r="A393">
            <v>811002990001</v>
          </cell>
          <cell r="B393" t="str">
            <v>PRESTACION ALIMENTARIA</v>
          </cell>
          <cell r="C393">
            <v>12236.68</v>
          </cell>
          <cell r="D393">
            <v>12236.68</v>
          </cell>
        </row>
        <row r="394">
          <cell r="A394">
            <v>811002990002</v>
          </cell>
          <cell r="B394" t="str">
            <v>CAFE, AZUCAR Y ALIMENTACION</v>
          </cell>
          <cell r="C394">
            <v>3828.51</v>
          </cell>
          <cell r="D394">
            <v>3828.51</v>
          </cell>
        </row>
        <row r="395">
          <cell r="A395">
            <v>811002990003</v>
          </cell>
          <cell r="B395" t="str">
            <v>PRESTACION 25% I.S.S.S.</v>
          </cell>
          <cell r="C395">
            <v>54.59</v>
          </cell>
          <cell r="D395">
            <v>54.59</v>
          </cell>
        </row>
        <row r="396">
          <cell r="A396">
            <v>811002990099</v>
          </cell>
          <cell r="B396" t="str">
            <v>OTRAS</v>
          </cell>
          <cell r="C396">
            <v>3400</v>
          </cell>
          <cell r="D396">
            <v>3400</v>
          </cell>
        </row>
        <row r="397">
          <cell r="A397">
            <v>811003</v>
          </cell>
          <cell r="B397" t="str">
            <v>INDEMNIZACIONES Y PRESTACIONES POR RETIRO DEL PERSONAL</v>
          </cell>
          <cell r="C397">
            <v>50720.58</v>
          </cell>
          <cell r="D397">
            <v>50720.58</v>
          </cell>
        </row>
        <row r="398">
          <cell r="A398">
            <v>8110030100</v>
          </cell>
          <cell r="B398" t="str">
            <v>POR DESPIDO</v>
          </cell>
          <cell r="C398">
            <v>50720.58</v>
          </cell>
          <cell r="D398">
            <v>50720.58</v>
          </cell>
        </row>
        <row r="399">
          <cell r="A399">
            <v>811004</v>
          </cell>
          <cell r="B399" t="str">
            <v>GASTOS DEL DIRECTORIO</v>
          </cell>
          <cell r="C399">
            <v>141340.06</v>
          </cell>
          <cell r="D399">
            <v>141340.06</v>
          </cell>
        </row>
        <row r="400">
          <cell r="A400">
            <v>8110040100</v>
          </cell>
          <cell r="B400" t="str">
            <v>DIETAS</v>
          </cell>
          <cell r="C400">
            <v>103500</v>
          </cell>
          <cell r="D400">
            <v>103500</v>
          </cell>
        </row>
        <row r="401">
          <cell r="A401">
            <v>811004010001</v>
          </cell>
          <cell r="B401" t="str">
            <v>CONSEJO DIRECTIVO O JUNTA DIRECTIVA</v>
          </cell>
          <cell r="C401">
            <v>103500</v>
          </cell>
          <cell r="D401">
            <v>103500</v>
          </cell>
        </row>
        <row r="402">
          <cell r="A402">
            <v>8110040300</v>
          </cell>
          <cell r="B402" t="str">
            <v>ATENCIONES Y REPRESENTACIONES</v>
          </cell>
          <cell r="C402">
            <v>291.82</v>
          </cell>
          <cell r="D402">
            <v>291.82</v>
          </cell>
        </row>
        <row r="403">
          <cell r="A403">
            <v>8110040400</v>
          </cell>
          <cell r="B403" t="str">
            <v>OTRAS PRESTACIONES</v>
          </cell>
          <cell r="C403">
            <v>37548.239999999998</v>
          </cell>
          <cell r="D403">
            <v>37548.239999999998</v>
          </cell>
        </row>
        <row r="404">
          <cell r="A404">
            <v>811004040001</v>
          </cell>
          <cell r="B404" t="str">
            <v>ALIMENTACION</v>
          </cell>
          <cell r="C404">
            <v>3027.05</v>
          </cell>
          <cell r="D404">
            <v>3027.05</v>
          </cell>
        </row>
        <row r="405">
          <cell r="A405">
            <v>811004040002</v>
          </cell>
          <cell r="B405" t="str">
            <v>SEGURO MEDICO HOSPITALARIO</v>
          </cell>
          <cell r="C405">
            <v>16894.919999999998</v>
          </cell>
          <cell r="D405">
            <v>16894.919999999998</v>
          </cell>
        </row>
        <row r="406">
          <cell r="A406">
            <v>811004040003</v>
          </cell>
          <cell r="B406" t="str">
            <v>SEGURO DE VIDA</v>
          </cell>
          <cell r="C406">
            <v>8684.2099999999991</v>
          </cell>
          <cell r="D406">
            <v>8684.2099999999991</v>
          </cell>
        </row>
        <row r="407">
          <cell r="A407">
            <v>811004040005</v>
          </cell>
          <cell r="B407" t="str">
            <v>GASTOS DE VIAJE</v>
          </cell>
          <cell r="C407">
            <v>8071.22</v>
          </cell>
          <cell r="D407">
            <v>8071.22</v>
          </cell>
        </row>
        <row r="408">
          <cell r="A408">
            <v>811004040099</v>
          </cell>
          <cell r="B408" t="str">
            <v>OTRAS</v>
          </cell>
          <cell r="C408">
            <v>870.84</v>
          </cell>
          <cell r="D408">
            <v>870.84</v>
          </cell>
        </row>
        <row r="409">
          <cell r="A409">
            <v>811005</v>
          </cell>
          <cell r="B409" t="str">
            <v>OTROS GASTOS DE FUNCIONARIOS Y EMPLEADOS</v>
          </cell>
          <cell r="C409">
            <v>32804.67</v>
          </cell>
          <cell r="D409">
            <v>32804.67</v>
          </cell>
        </row>
        <row r="410">
          <cell r="A410">
            <v>8110050100</v>
          </cell>
          <cell r="B410" t="str">
            <v>CAPACITACION</v>
          </cell>
          <cell r="C410">
            <v>4177.37</v>
          </cell>
          <cell r="D410">
            <v>4177.37</v>
          </cell>
        </row>
        <row r="411">
          <cell r="A411">
            <v>811005010001</v>
          </cell>
          <cell r="B411" t="str">
            <v>INSTITUTOCIONAL</v>
          </cell>
          <cell r="C411">
            <v>3311.37</v>
          </cell>
          <cell r="D411">
            <v>3311.37</v>
          </cell>
        </row>
        <row r="412">
          <cell r="A412">
            <v>811005010002</v>
          </cell>
          <cell r="B412" t="str">
            <v>PROGRAMA DE BECAS A EMPLEADOS</v>
          </cell>
          <cell r="C412">
            <v>866</v>
          </cell>
          <cell r="D412">
            <v>866</v>
          </cell>
        </row>
        <row r="413">
          <cell r="A413">
            <v>8110050200</v>
          </cell>
          <cell r="B413" t="str">
            <v>GASTOS DE VIAJE</v>
          </cell>
          <cell r="C413">
            <v>1787.5</v>
          </cell>
          <cell r="D413">
            <v>1787.5</v>
          </cell>
        </row>
        <row r="414">
          <cell r="A414">
            <v>8110050400</v>
          </cell>
          <cell r="B414" t="str">
            <v>VIATICOS Y TRANSPORTE</v>
          </cell>
          <cell r="C414">
            <v>26839.8</v>
          </cell>
          <cell r="D414">
            <v>26839.8</v>
          </cell>
        </row>
        <row r="415">
          <cell r="A415">
            <v>811005040001</v>
          </cell>
          <cell r="B415" t="str">
            <v>VIATICOS</v>
          </cell>
          <cell r="C415">
            <v>2888.25</v>
          </cell>
          <cell r="D415">
            <v>2888.25</v>
          </cell>
        </row>
        <row r="416">
          <cell r="A416">
            <v>811005040002</v>
          </cell>
          <cell r="B416" t="str">
            <v>TRANSPORTE</v>
          </cell>
          <cell r="C416">
            <v>11013.61</v>
          </cell>
          <cell r="D416">
            <v>11013.61</v>
          </cell>
        </row>
        <row r="417">
          <cell r="A417">
            <v>811005040003</v>
          </cell>
          <cell r="B417" t="str">
            <v>KILOMETRAJE</v>
          </cell>
          <cell r="C417">
            <v>12937.94</v>
          </cell>
          <cell r="D417">
            <v>12937.94</v>
          </cell>
        </row>
        <row r="418">
          <cell r="A418">
            <v>812</v>
          </cell>
          <cell r="B418" t="str">
            <v>GASTOS GENERALES</v>
          </cell>
          <cell r="C418">
            <v>613862.27</v>
          </cell>
          <cell r="D418">
            <v>613862.27</v>
          </cell>
        </row>
        <row r="419">
          <cell r="A419">
            <v>8120</v>
          </cell>
          <cell r="B419" t="str">
            <v>GASTOS GENERALES</v>
          </cell>
          <cell r="C419">
            <v>613862.27</v>
          </cell>
          <cell r="D419">
            <v>613862.27</v>
          </cell>
        </row>
        <row r="420">
          <cell r="A420">
            <v>812001</v>
          </cell>
          <cell r="B420" t="str">
            <v>CONSUMO DE MATERIALES</v>
          </cell>
          <cell r="C420">
            <v>17031.72</v>
          </cell>
          <cell r="D420">
            <v>17031.72</v>
          </cell>
        </row>
        <row r="421">
          <cell r="A421">
            <v>8120010100</v>
          </cell>
          <cell r="B421" t="str">
            <v>COMBUSTIBLE Y LUBRICANTES</v>
          </cell>
          <cell r="C421">
            <v>2757.97</v>
          </cell>
          <cell r="D421">
            <v>2757.97</v>
          </cell>
        </row>
        <row r="422">
          <cell r="A422">
            <v>8120010200</v>
          </cell>
          <cell r="B422" t="str">
            <v>PAPELERIA Y UTILES</v>
          </cell>
          <cell r="C422">
            <v>6220.28</v>
          </cell>
          <cell r="D422">
            <v>6220.28</v>
          </cell>
        </row>
        <row r="423">
          <cell r="A423">
            <v>8120010300</v>
          </cell>
          <cell r="B423" t="str">
            <v>MATERIALES DE LIMPIEZA</v>
          </cell>
          <cell r="C423">
            <v>8053.47</v>
          </cell>
          <cell r="D423">
            <v>8053.47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41962.96</v>
          </cell>
          <cell r="D424">
            <v>41962.96</v>
          </cell>
        </row>
        <row r="425">
          <cell r="A425">
            <v>8120020100</v>
          </cell>
          <cell r="B425" t="str">
            <v>EDIFICIOS PROPIOS</v>
          </cell>
          <cell r="C425">
            <v>25565.53</v>
          </cell>
          <cell r="D425">
            <v>25565.53</v>
          </cell>
        </row>
        <row r="426">
          <cell r="A426">
            <v>812002010001</v>
          </cell>
          <cell r="B426" t="str">
            <v>OFICINA CENTRAL</v>
          </cell>
          <cell r="C426">
            <v>12001.96</v>
          </cell>
          <cell r="D426">
            <v>12001.96</v>
          </cell>
        </row>
        <row r="427">
          <cell r="A427">
            <v>812002010002</v>
          </cell>
          <cell r="B427" t="str">
            <v>AGENCIAS</v>
          </cell>
          <cell r="C427">
            <v>5903.84</v>
          </cell>
          <cell r="D427">
            <v>5903.84</v>
          </cell>
        </row>
        <row r="428">
          <cell r="A428">
            <v>812002010003</v>
          </cell>
          <cell r="B428" t="str">
            <v>CENTRO RECREATIVO</v>
          </cell>
          <cell r="C428">
            <v>7659.73</v>
          </cell>
          <cell r="D428">
            <v>7659.73</v>
          </cell>
        </row>
        <row r="429">
          <cell r="A429">
            <v>8120020200</v>
          </cell>
          <cell r="B429" t="str">
            <v>EQUIPO DE COMPUTACION</v>
          </cell>
          <cell r="C429">
            <v>6445.54</v>
          </cell>
          <cell r="D429">
            <v>6445.54</v>
          </cell>
        </row>
        <row r="430">
          <cell r="A430">
            <v>8120020300</v>
          </cell>
          <cell r="B430" t="str">
            <v>VEHICULOS</v>
          </cell>
          <cell r="C430">
            <v>5324.35</v>
          </cell>
          <cell r="D430">
            <v>5324.35</v>
          </cell>
        </row>
        <row r="431">
          <cell r="A431">
            <v>8120020400</v>
          </cell>
          <cell r="B431" t="str">
            <v>MOBILIARIO Y EQUIPO DE OFICINA</v>
          </cell>
          <cell r="C431">
            <v>4627.54</v>
          </cell>
          <cell r="D431">
            <v>4627.54</v>
          </cell>
        </row>
        <row r="432">
          <cell r="A432">
            <v>812002040001</v>
          </cell>
          <cell r="B432" t="str">
            <v>MOBILIARIO</v>
          </cell>
          <cell r="C432">
            <v>230</v>
          </cell>
          <cell r="D432">
            <v>230</v>
          </cell>
        </row>
        <row r="433">
          <cell r="A433">
            <v>812002040002</v>
          </cell>
          <cell r="B433" t="str">
            <v>EQUIPO</v>
          </cell>
          <cell r="C433">
            <v>4397.54</v>
          </cell>
          <cell r="D433">
            <v>4397.54</v>
          </cell>
        </row>
        <row r="434">
          <cell r="A434">
            <v>81200204000202</v>
          </cell>
          <cell r="B434" t="str">
            <v>AIRE ACONDICIONADO</v>
          </cell>
          <cell r="C434">
            <v>3263.72</v>
          </cell>
          <cell r="D434">
            <v>3263.72</v>
          </cell>
        </row>
        <row r="435">
          <cell r="A435">
            <v>81200204000203</v>
          </cell>
          <cell r="B435" t="str">
            <v>PLANTA DE EMERGENCIA</v>
          </cell>
          <cell r="C435">
            <v>1133.82</v>
          </cell>
          <cell r="D435">
            <v>1133.82</v>
          </cell>
        </row>
        <row r="436">
          <cell r="A436">
            <v>812003</v>
          </cell>
          <cell r="B436" t="str">
            <v>SERVICIOS PUBLICOS E IMPUESTOS</v>
          </cell>
          <cell r="C436">
            <v>130300.93</v>
          </cell>
          <cell r="D436">
            <v>130300.93</v>
          </cell>
        </row>
        <row r="437">
          <cell r="A437">
            <v>8120030100</v>
          </cell>
          <cell r="B437" t="str">
            <v>COMUNICACIONES</v>
          </cell>
          <cell r="C437">
            <v>16757.82</v>
          </cell>
          <cell r="D437">
            <v>16757.82</v>
          </cell>
        </row>
        <row r="438">
          <cell r="A438">
            <v>8120030200</v>
          </cell>
          <cell r="B438" t="str">
            <v>ENERGIA ELECTRICA</v>
          </cell>
          <cell r="C438">
            <v>37260.58</v>
          </cell>
          <cell r="D438">
            <v>37260.58</v>
          </cell>
        </row>
        <row r="439">
          <cell r="A439">
            <v>8120030300</v>
          </cell>
          <cell r="B439" t="str">
            <v>AGUA POTABLE</v>
          </cell>
          <cell r="C439">
            <v>4966.59</v>
          </cell>
          <cell r="D439">
            <v>4966.59</v>
          </cell>
        </row>
        <row r="440">
          <cell r="A440">
            <v>8120030400</v>
          </cell>
          <cell r="B440" t="str">
            <v>GASTO POR PROPORCIONALIDAD DE IVA</v>
          </cell>
          <cell r="C440">
            <v>54482.23</v>
          </cell>
          <cell r="D440">
            <v>54482.23</v>
          </cell>
        </row>
        <row r="441">
          <cell r="A441">
            <v>8120030500</v>
          </cell>
          <cell r="B441" t="str">
            <v>CONTRIBUCIONES MUNICIPALES</v>
          </cell>
          <cell r="C441">
            <v>11636.02</v>
          </cell>
          <cell r="D441">
            <v>11636.02</v>
          </cell>
        </row>
        <row r="442">
          <cell r="A442">
            <v>8120039700</v>
          </cell>
          <cell r="B442" t="str">
            <v>OTROS</v>
          </cell>
          <cell r="C442">
            <v>5197.6899999999996</v>
          </cell>
          <cell r="D442">
            <v>5197.6899999999996</v>
          </cell>
        </row>
        <row r="443">
          <cell r="A443">
            <v>812003970001</v>
          </cell>
          <cell r="B443" t="str">
            <v>OTROS IMPUESTOS</v>
          </cell>
          <cell r="C443">
            <v>5197.6899999999996</v>
          </cell>
          <cell r="D443">
            <v>5197.6899999999996</v>
          </cell>
        </row>
        <row r="444">
          <cell r="A444">
            <v>81200397000101</v>
          </cell>
          <cell r="B444" t="str">
            <v>FOVIAL</v>
          </cell>
          <cell r="C444">
            <v>1108.3699999999999</v>
          </cell>
          <cell r="D444">
            <v>1108.3699999999999</v>
          </cell>
        </row>
        <row r="445">
          <cell r="A445">
            <v>81200397000102</v>
          </cell>
          <cell r="B445" t="str">
            <v>DERECHOS DE REGISTRO DE COMERCIO</v>
          </cell>
          <cell r="C445">
            <v>2444.3200000000002</v>
          </cell>
          <cell r="D445">
            <v>2444.3200000000002</v>
          </cell>
        </row>
        <row r="446">
          <cell r="A446">
            <v>81200397000199</v>
          </cell>
          <cell r="B446" t="str">
            <v>OTROS</v>
          </cell>
          <cell r="C446">
            <v>1645</v>
          </cell>
          <cell r="D446">
            <v>1645</v>
          </cell>
        </row>
        <row r="447">
          <cell r="A447">
            <v>812004</v>
          </cell>
          <cell r="B447" t="str">
            <v>PUBLICIDAD Y PROMOCION</v>
          </cell>
          <cell r="C447">
            <v>18817.02</v>
          </cell>
          <cell r="D447">
            <v>18817.02</v>
          </cell>
        </row>
        <row r="448">
          <cell r="A448">
            <v>8120040100</v>
          </cell>
          <cell r="B448" t="str">
            <v>TELEVISION</v>
          </cell>
          <cell r="C448">
            <v>8200</v>
          </cell>
          <cell r="D448">
            <v>8200</v>
          </cell>
        </row>
        <row r="449">
          <cell r="A449">
            <v>8120040400</v>
          </cell>
          <cell r="B449" t="str">
            <v>OTROS MEDIOS</v>
          </cell>
          <cell r="C449">
            <v>4617.0200000000004</v>
          </cell>
          <cell r="D449">
            <v>4617.0200000000004</v>
          </cell>
        </row>
        <row r="450">
          <cell r="A450">
            <v>812004040001</v>
          </cell>
          <cell r="B450" t="str">
            <v>OTTROS MEDIOS</v>
          </cell>
          <cell r="C450">
            <v>4617.0200000000004</v>
          </cell>
          <cell r="D450">
            <v>4617.0200000000004</v>
          </cell>
        </row>
        <row r="451">
          <cell r="A451">
            <v>8120040600</v>
          </cell>
          <cell r="B451" t="str">
            <v>GASTOS DE REPRESENTACION</v>
          </cell>
          <cell r="C451">
            <v>6000</v>
          </cell>
          <cell r="D451">
            <v>6000</v>
          </cell>
        </row>
        <row r="452">
          <cell r="A452">
            <v>812006</v>
          </cell>
          <cell r="B452" t="str">
            <v>SEGUROS</v>
          </cell>
          <cell r="C452">
            <v>16967.099999999999</v>
          </cell>
          <cell r="D452">
            <v>16967.099999999999</v>
          </cell>
        </row>
        <row r="453">
          <cell r="A453">
            <v>8120060100</v>
          </cell>
          <cell r="B453" t="str">
            <v>SOBRE ACTIVOS FIJOS</v>
          </cell>
          <cell r="C453">
            <v>15471.52</v>
          </cell>
          <cell r="D453">
            <v>15471.52</v>
          </cell>
        </row>
        <row r="454">
          <cell r="A454">
            <v>812006010001</v>
          </cell>
          <cell r="B454" t="str">
            <v>EDIFICIOS</v>
          </cell>
          <cell r="C454">
            <v>9121.34</v>
          </cell>
          <cell r="D454">
            <v>9121.34</v>
          </cell>
        </row>
        <row r="455">
          <cell r="A455">
            <v>812006010002</v>
          </cell>
          <cell r="B455" t="str">
            <v>EQUIPO DE OFICINA</v>
          </cell>
          <cell r="C455">
            <v>1587.22</v>
          </cell>
          <cell r="D455">
            <v>1587.22</v>
          </cell>
        </row>
        <row r="456">
          <cell r="A456">
            <v>812006010003</v>
          </cell>
          <cell r="B456" t="str">
            <v>MOBILIARIO</v>
          </cell>
          <cell r="C456">
            <v>624.83000000000004</v>
          </cell>
          <cell r="D456">
            <v>624.83000000000004</v>
          </cell>
        </row>
        <row r="457">
          <cell r="A457">
            <v>812006010004</v>
          </cell>
          <cell r="B457" t="str">
            <v>VEHICULOS</v>
          </cell>
          <cell r="C457">
            <v>3790.04</v>
          </cell>
          <cell r="D457">
            <v>3790.04</v>
          </cell>
        </row>
        <row r="458">
          <cell r="A458">
            <v>812006010005</v>
          </cell>
          <cell r="B458" t="str">
            <v>MAQUINARIA, EQUIPO Y HERRAMIENTAS</v>
          </cell>
          <cell r="C458">
            <v>348.09</v>
          </cell>
          <cell r="D458">
            <v>348.09</v>
          </cell>
        </row>
        <row r="459">
          <cell r="A459">
            <v>8120060200</v>
          </cell>
          <cell r="B459" t="str">
            <v>SOBRE RIESGOS BANCARIOS</v>
          </cell>
          <cell r="C459">
            <v>1495.58</v>
          </cell>
          <cell r="D459">
            <v>1495.58</v>
          </cell>
        </row>
        <row r="460">
          <cell r="A460">
            <v>812007</v>
          </cell>
          <cell r="B460" t="str">
            <v>HONORARIOS PROFESIONALES</v>
          </cell>
          <cell r="C460">
            <v>34984.660000000003</v>
          </cell>
          <cell r="D460">
            <v>34984.660000000003</v>
          </cell>
        </row>
        <row r="461">
          <cell r="A461">
            <v>8120070100</v>
          </cell>
          <cell r="B461" t="str">
            <v>AUDITORES</v>
          </cell>
          <cell r="C461">
            <v>9166.66</v>
          </cell>
          <cell r="D461">
            <v>9166.66</v>
          </cell>
        </row>
        <row r="462">
          <cell r="A462">
            <v>812007010001</v>
          </cell>
          <cell r="B462" t="str">
            <v>AUDITORA EXTERNA</v>
          </cell>
          <cell r="C462">
            <v>7500</v>
          </cell>
          <cell r="D462">
            <v>7500</v>
          </cell>
        </row>
        <row r="463">
          <cell r="A463">
            <v>812007010002</v>
          </cell>
          <cell r="B463" t="str">
            <v>AUDITORIA FISCAL</v>
          </cell>
          <cell r="C463">
            <v>1666.66</v>
          </cell>
          <cell r="D463">
            <v>1666.66</v>
          </cell>
        </row>
        <row r="464">
          <cell r="A464">
            <v>8120070200</v>
          </cell>
          <cell r="B464" t="str">
            <v>ABOGADOS</v>
          </cell>
          <cell r="C464">
            <v>6000</v>
          </cell>
          <cell r="D464">
            <v>6000</v>
          </cell>
        </row>
        <row r="465">
          <cell r="A465">
            <v>8120079700</v>
          </cell>
          <cell r="B465" t="str">
            <v>OTROS</v>
          </cell>
          <cell r="C465">
            <v>19818</v>
          </cell>
          <cell r="D465">
            <v>19818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41219.699999999997</v>
          </cell>
          <cell r="D466">
            <v>41219.699999999997</v>
          </cell>
        </row>
        <row r="467">
          <cell r="A467">
            <v>8120080100</v>
          </cell>
          <cell r="B467" t="str">
            <v>CUOTA OBLIGATORIA</v>
          </cell>
          <cell r="C467">
            <v>41219.699999999997</v>
          </cell>
          <cell r="D467">
            <v>41219.699999999997</v>
          </cell>
        </row>
        <row r="468">
          <cell r="A468">
            <v>812010</v>
          </cell>
          <cell r="B468" t="str">
            <v>SERVICIOS TECNICOS</v>
          </cell>
          <cell r="C468">
            <v>68913.820000000007</v>
          </cell>
          <cell r="D468">
            <v>68913.820000000007</v>
          </cell>
        </row>
        <row r="469">
          <cell r="A469">
            <v>8120100800</v>
          </cell>
          <cell r="B469" t="str">
            <v>INFORMATICA</v>
          </cell>
          <cell r="C469">
            <v>68913.820000000007</v>
          </cell>
          <cell r="D469">
            <v>68913.820000000007</v>
          </cell>
        </row>
        <row r="470">
          <cell r="A470">
            <v>812099</v>
          </cell>
          <cell r="B470" t="str">
            <v>OTROS GASTOS GENERALES</v>
          </cell>
          <cell r="C470">
            <v>243664.36</v>
          </cell>
          <cell r="D470">
            <v>243664.36</v>
          </cell>
        </row>
        <row r="471">
          <cell r="A471">
            <v>8120990100</v>
          </cell>
          <cell r="B471" t="str">
            <v>SERVICIOS DE SEGURIDAD</v>
          </cell>
          <cell r="C471">
            <v>44347.31</v>
          </cell>
          <cell r="D471">
            <v>44347.31</v>
          </cell>
        </row>
        <row r="472">
          <cell r="A472">
            <v>8120990200</v>
          </cell>
          <cell r="B472" t="str">
            <v>SUSCRIPCIONES</v>
          </cell>
          <cell r="C472">
            <v>3518.73</v>
          </cell>
          <cell r="D472">
            <v>3518.73</v>
          </cell>
        </row>
        <row r="473">
          <cell r="A473">
            <v>8120990300</v>
          </cell>
          <cell r="B473" t="str">
            <v>CONTRIBUCIONES</v>
          </cell>
          <cell r="C473">
            <v>26990.92</v>
          </cell>
          <cell r="D473">
            <v>26990.92</v>
          </cell>
        </row>
        <row r="474">
          <cell r="A474">
            <v>812099030002</v>
          </cell>
          <cell r="B474" t="str">
            <v>PROGRAMA DE BECAS DEL SISTEMA</v>
          </cell>
          <cell r="C474">
            <v>3300.15</v>
          </cell>
          <cell r="D474">
            <v>3300.15</v>
          </cell>
        </row>
        <row r="475">
          <cell r="A475">
            <v>812099030005</v>
          </cell>
          <cell r="B475" t="str">
            <v>OTRAS INSTITUCIONES</v>
          </cell>
          <cell r="C475">
            <v>23690.77</v>
          </cell>
          <cell r="D475">
            <v>23690.77</v>
          </cell>
        </row>
        <row r="476">
          <cell r="A476">
            <v>8120990400</v>
          </cell>
          <cell r="B476" t="str">
            <v>PUBLICACIONES Y CONVOCATORIAS</v>
          </cell>
          <cell r="C476">
            <v>3506.98</v>
          </cell>
          <cell r="D476">
            <v>3506.98</v>
          </cell>
        </row>
        <row r="477">
          <cell r="A477">
            <v>8120999900</v>
          </cell>
          <cell r="B477" t="str">
            <v>OTROS</v>
          </cell>
          <cell r="C477">
            <v>165300.42000000001</v>
          </cell>
          <cell r="D477">
            <v>165300.42000000001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31583.11</v>
          </cell>
          <cell r="D478">
            <v>31583.11</v>
          </cell>
        </row>
        <row r="479">
          <cell r="A479">
            <v>812099990002</v>
          </cell>
          <cell r="B479" t="str">
            <v>MEMBRESIA</v>
          </cell>
          <cell r="C479">
            <v>4003.12</v>
          </cell>
          <cell r="D479">
            <v>4003.12</v>
          </cell>
        </row>
        <row r="480">
          <cell r="A480">
            <v>812099990004</v>
          </cell>
          <cell r="B480" t="str">
            <v>ATENCION A COOPERATIVAS SOCIAS</v>
          </cell>
          <cell r="C480">
            <v>2754.19</v>
          </cell>
          <cell r="D480">
            <v>2754.19</v>
          </cell>
        </row>
        <row r="481">
          <cell r="A481">
            <v>812099990005</v>
          </cell>
          <cell r="B481" t="str">
            <v>EVENTOS INSTITUCIONALES</v>
          </cell>
          <cell r="C481">
            <v>11422.87</v>
          </cell>
          <cell r="D481">
            <v>11422.87</v>
          </cell>
        </row>
        <row r="482">
          <cell r="A482">
            <v>812099990008</v>
          </cell>
          <cell r="B482" t="str">
            <v>DIETAS A COMITES DE APOYO AL CONSEJO DIRECTIVO</v>
          </cell>
          <cell r="C482">
            <v>1200</v>
          </cell>
          <cell r="D482">
            <v>1200</v>
          </cell>
        </row>
        <row r="483">
          <cell r="A483">
            <v>812099990010</v>
          </cell>
          <cell r="B483" t="str">
            <v>SERVICIOS DE PERSONAL OUTSOURCING</v>
          </cell>
          <cell r="C483">
            <v>11.43</v>
          </cell>
          <cell r="D483">
            <v>11.43</v>
          </cell>
        </row>
        <row r="484">
          <cell r="A484">
            <v>812099990011</v>
          </cell>
          <cell r="B484" t="str">
            <v>CUENTA CORRIENTE</v>
          </cell>
          <cell r="C484">
            <v>86025.53</v>
          </cell>
          <cell r="D484">
            <v>86025.53</v>
          </cell>
        </row>
        <row r="485">
          <cell r="A485">
            <v>812099990012</v>
          </cell>
          <cell r="B485" t="str">
            <v>ACTIVOS VARIOS</v>
          </cell>
          <cell r="C485">
            <v>2596.81</v>
          </cell>
          <cell r="D485">
            <v>2596.81</v>
          </cell>
        </row>
        <row r="486">
          <cell r="A486">
            <v>812099990099</v>
          </cell>
          <cell r="B486" t="str">
            <v>OTROS</v>
          </cell>
          <cell r="C486">
            <v>25703.360000000001</v>
          </cell>
          <cell r="D486">
            <v>25703.360000000001</v>
          </cell>
        </row>
        <row r="487">
          <cell r="A487">
            <v>81209999009999</v>
          </cell>
          <cell r="B487" t="str">
            <v>OTROS</v>
          </cell>
          <cell r="C487">
            <v>25703.360000000001</v>
          </cell>
          <cell r="D487">
            <v>25703.360000000001</v>
          </cell>
        </row>
        <row r="488">
          <cell r="A488">
            <v>8120999900999900</v>
          </cell>
          <cell r="B488" t="str">
            <v>OTROS</v>
          </cell>
          <cell r="C488">
            <v>19820.66</v>
          </cell>
          <cell r="D488">
            <v>19820.66</v>
          </cell>
        </row>
        <row r="489">
          <cell r="A489">
            <v>8120999900999900</v>
          </cell>
          <cell r="B489" t="str">
            <v>OTROS GASTOS DIVERSOS</v>
          </cell>
          <cell r="C489">
            <v>5882.7</v>
          </cell>
          <cell r="D489">
            <v>5882.7</v>
          </cell>
        </row>
        <row r="490">
          <cell r="A490">
            <v>813</v>
          </cell>
          <cell r="B490" t="str">
            <v>DEPRECIACIONES Y AMORTIZACIONES</v>
          </cell>
          <cell r="C490">
            <v>128804.08</v>
          </cell>
          <cell r="D490">
            <v>128804.08</v>
          </cell>
        </row>
        <row r="491">
          <cell r="A491">
            <v>8130</v>
          </cell>
          <cell r="B491" t="str">
            <v>DEPRECIACIONES Y AMORTIZACIONES</v>
          </cell>
          <cell r="C491">
            <v>128804.08</v>
          </cell>
          <cell r="D491">
            <v>128804.08</v>
          </cell>
        </row>
        <row r="492">
          <cell r="A492">
            <v>813001</v>
          </cell>
          <cell r="B492" t="str">
            <v>DEPRECIACIONES</v>
          </cell>
          <cell r="C492">
            <v>88200.69</v>
          </cell>
          <cell r="D492">
            <v>88200.69</v>
          </cell>
        </row>
        <row r="493">
          <cell r="A493">
            <v>8130010100</v>
          </cell>
          <cell r="B493" t="str">
            <v>BIENES MUEBLES</v>
          </cell>
          <cell r="C493">
            <v>44628.44</v>
          </cell>
          <cell r="D493">
            <v>44628.44</v>
          </cell>
        </row>
        <row r="494">
          <cell r="A494">
            <v>813001010001</v>
          </cell>
          <cell r="B494" t="str">
            <v>VALOR DE ADQUISICION</v>
          </cell>
          <cell r="C494">
            <v>44628.44</v>
          </cell>
          <cell r="D494">
            <v>44628.44</v>
          </cell>
        </row>
        <row r="495">
          <cell r="A495">
            <v>81300101000101</v>
          </cell>
          <cell r="B495" t="str">
            <v>EQUIPO DE COMPUTACION</v>
          </cell>
          <cell r="C495">
            <v>14524</v>
          </cell>
          <cell r="D495">
            <v>14524</v>
          </cell>
        </row>
        <row r="496">
          <cell r="A496">
            <v>81300101000102</v>
          </cell>
          <cell r="B496" t="str">
            <v>EQUIPO DE OFICINA</v>
          </cell>
          <cell r="C496">
            <v>1988.5</v>
          </cell>
          <cell r="D496">
            <v>1988.5</v>
          </cell>
        </row>
        <row r="497">
          <cell r="A497">
            <v>81300101000103</v>
          </cell>
          <cell r="B497" t="str">
            <v>MOBILIARIO</v>
          </cell>
          <cell r="C497">
            <v>11301.34</v>
          </cell>
          <cell r="D497">
            <v>11301.34</v>
          </cell>
        </row>
        <row r="498">
          <cell r="A498">
            <v>81300101000104</v>
          </cell>
          <cell r="B498" t="str">
            <v>VEHICULOS</v>
          </cell>
          <cell r="C498">
            <v>4699.28</v>
          </cell>
          <cell r="D498">
            <v>4699.28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12115.32</v>
          </cell>
          <cell r="D499">
            <v>12115.32</v>
          </cell>
        </row>
        <row r="500">
          <cell r="A500">
            <v>8130010200</v>
          </cell>
          <cell r="B500" t="str">
            <v>BIENES INMUEBLES</v>
          </cell>
          <cell r="C500">
            <v>43572.25</v>
          </cell>
          <cell r="D500">
            <v>43572.25</v>
          </cell>
        </row>
        <row r="501">
          <cell r="A501">
            <v>813001020001</v>
          </cell>
          <cell r="B501" t="str">
            <v>EDIFICACIONES</v>
          </cell>
          <cell r="C501">
            <v>43572.25</v>
          </cell>
          <cell r="D501">
            <v>43572.25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37072.82</v>
          </cell>
          <cell r="D502">
            <v>37072.82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6499.43</v>
          </cell>
          <cell r="D503">
            <v>6499.43</v>
          </cell>
        </row>
        <row r="504">
          <cell r="A504">
            <v>813002</v>
          </cell>
          <cell r="B504" t="str">
            <v>AMORTIZACIONES</v>
          </cell>
          <cell r="C504">
            <v>40603.39</v>
          </cell>
          <cell r="D504">
            <v>40603.39</v>
          </cell>
        </row>
        <row r="505">
          <cell r="A505">
            <v>8130020100</v>
          </cell>
          <cell r="B505" t="str">
            <v>FRANQUICIAS, LICENCIAS Y CONCESIONES</v>
          </cell>
          <cell r="C505">
            <v>819.96</v>
          </cell>
          <cell r="D505">
            <v>819.96</v>
          </cell>
        </row>
        <row r="506">
          <cell r="A506">
            <v>8130020200</v>
          </cell>
          <cell r="B506" t="str">
            <v>PROGRAMAS INFORMATICOS</v>
          </cell>
          <cell r="C506">
            <v>34856.239999999998</v>
          </cell>
          <cell r="D506">
            <v>34856.239999999998</v>
          </cell>
        </row>
        <row r="507">
          <cell r="A507">
            <v>8130029700</v>
          </cell>
          <cell r="B507" t="str">
            <v>OTROS</v>
          </cell>
          <cell r="C507">
            <v>4927.1899999999996</v>
          </cell>
          <cell r="D507">
            <v>4927.1899999999996</v>
          </cell>
        </row>
        <row r="508">
          <cell r="A508">
            <v>813002970002</v>
          </cell>
          <cell r="B508" t="str">
            <v>INMUEBLES</v>
          </cell>
          <cell r="C508">
            <v>4927.1899999999996</v>
          </cell>
          <cell r="D508">
            <v>4927.1899999999996</v>
          </cell>
        </row>
        <row r="509">
          <cell r="A509">
            <v>815</v>
          </cell>
          <cell r="B509" t="str">
            <v>IMPUESTO SOBRE LAS GANANCIAS</v>
          </cell>
          <cell r="C509">
            <v>1061483.23</v>
          </cell>
          <cell r="D509">
            <v>1061483.23</v>
          </cell>
        </row>
        <row r="510">
          <cell r="A510">
            <v>8150</v>
          </cell>
          <cell r="B510" t="str">
            <v>GASTO POR IMPUESTO SOBRE LAS GANANCIAS</v>
          </cell>
          <cell r="C510">
            <v>1061483.23</v>
          </cell>
          <cell r="D510">
            <v>1061483.23</v>
          </cell>
        </row>
        <row r="511">
          <cell r="A511">
            <v>815001</v>
          </cell>
          <cell r="B511" t="str">
            <v>IMPUESTO SOBRE LA GANANCIA CORRIENTE</v>
          </cell>
          <cell r="C511">
            <v>1061483.23</v>
          </cell>
          <cell r="D511">
            <v>1061483.23</v>
          </cell>
        </row>
        <row r="512">
          <cell r="A512">
            <v>8150010100</v>
          </cell>
          <cell r="B512" t="str">
            <v>IMPUESTO SOBRE LA GANANCIA CORRIENTE</v>
          </cell>
          <cell r="C512">
            <v>1061483.23</v>
          </cell>
          <cell r="D512">
            <v>1061483.23</v>
          </cell>
        </row>
        <row r="513">
          <cell r="A513"/>
          <cell r="B513"/>
          <cell r="C513"/>
          <cell r="D513"/>
        </row>
        <row r="514">
          <cell r="A514"/>
          <cell r="B514" t="str">
            <v>TOTAL GASTOS</v>
          </cell>
          <cell r="C514">
            <v>2784493.66</v>
          </cell>
          <cell r="D514">
            <v>2784493.66</v>
          </cell>
        </row>
        <row r="515">
          <cell r="A515"/>
          <cell r="B515"/>
          <cell r="C515"/>
          <cell r="D515"/>
        </row>
        <row r="516">
          <cell r="A516"/>
          <cell r="B516" t="str">
            <v>TOTAL CUENTAS DEUDORAS</v>
          </cell>
          <cell r="C516">
            <v>720139406.88</v>
          </cell>
          <cell r="D516">
            <v>720139406.88</v>
          </cell>
        </row>
        <row r="517">
          <cell r="A517"/>
          <cell r="B517"/>
          <cell r="C517"/>
          <cell r="D517"/>
        </row>
        <row r="518">
          <cell r="A518"/>
          <cell r="B518" t="str">
            <v>CUENTAS ACREEDORAS</v>
          </cell>
          <cell r="C518">
            <v>0</v>
          </cell>
          <cell r="D518">
            <v>0</v>
          </cell>
        </row>
        <row r="519">
          <cell r="A519">
            <v>21</v>
          </cell>
          <cell r="B519" t="str">
            <v>PASIVOS</v>
          </cell>
          <cell r="C519">
            <v>-211891359.15000001</v>
          </cell>
          <cell r="D519">
            <v>-211891359.15000001</v>
          </cell>
        </row>
        <row r="520">
          <cell r="A520">
            <v>211</v>
          </cell>
          <cell r="B520" t="str">
            <v>PASIVOS FINANCIEROS A COSTO AMORTIZADO</v>
          </cell>
          <cell r="C520">
            <v>-206243185.38999999</v>
          </cell>
          <cell r="D520">
            <v>-206243185.38999999</v>
          </cell>
        </row>
        <row r="521">
          <cell r="A521">
            <v>2110</v>
          </cell>
          <cell r="B521" t="str">
            <v>DEPOSITOS A LA VISTA</v>
          </cell>
          <cell r="C521">
            <v>-45155468.75</v>
          </cell>
          <cell r="D521">
            <v>-45155468.75</v>
          </cell>
        </row>
        <row r="522">
          <cell r="A522">
            <v>211001</v>
          </cell>
          <cell r="B522" t="str">
            <v>DEPOSITOS EN CUENTA CORRIENTE</v>
          </cell>
          <cell r="C522">
            <v>-45155468.75</v>
          </cell>
          <cell r="D522">
            <v>-45155468.75</v>
          </cell>
        </row>
        <row r="523">
          <cell r="A523">
            <v>2110010601</v>
          </cell>
          <cell r="B523" t="str">
            <v>OTRAS ENTIDADES DEL SISTEMA FINANCIERO - ML</v>
          </cell>
          <cell r="C523">
            <v>-45155468.75</v>
          </cell>
          <cell r="D523">
            <v>-45155468.75</v>
          </cell>
        </row>
        <row r="524">
          <cell r="A524">
            <v>2111</v>
          </cell>
          <cell r="B524" t="str">
            <v>DEPOSITOS PACTADOS HASTA UN ANO PLAZO</v>
          </cell>
          <cell r="C524">
            <v>-9014271.4700000007</v>
          </cell>
          <cell r="D524">
            <v>-9014271.4700000007</v>
          </cell>
        </row>
        <row r="525">
          <cell r="A525">
            <v>211102</v>
          </cell>
          <cell r="B525" t="str">
            <v>DEPOSITOS A 30 DIAS PLAZO</v>
          </cell>
          <cell r="C525">
            <v>-7511700.3600000003</v>
          </cell>
          <cell r="D525">
            <v>-7511700.3600000003</v>
          </cell>
        </row>
        <row r="526">
          <cell r="A526">
            <v>2111020601</v>
          </cell>
          <cell r="B526" t="str">
            <v>OTRAS ENTIDADES DEL SISTEMA FINANCIERO - ML</v>
          </cell>
          <cell r="C526">
            <v>-7500000</v>
          </cell>
          <cell r="D526">
            <v>-7500000</v>
          </cell>
        </row>
        <row r="527">
          <cell r="A527">
            <v>2111029901</v>
          </cell>
          <cell r="B527" t="str">
            <v>INTERESES Y OTROS POR PAGAR - ML</v>
          </cell>
          <cell r="C527">
            <v>-11700.36</v>
          </cell>
          <cell r="D527">
            <v>-11700.36</v>
          </cell>
        </row>
        <row r="528">
          <cell r="A528">
            <v>211102990106</v>
          </cell>
          <cell r="B528" t="str">
            <v>OTRAS ENTIDADES DEL SISTEMA FINANCIERO - ML</v>
          </cell>
          <cell r="C528">
            <v>-11700.36</v>
          </cell>
          <cell r="D528">
            <v>-11700.36</v>
          </cell>
        </row>
        <row r="529">
          <cell r="A529">
            <v>211103</v>
          </cell>
          <cell r="B529" t="str">
            <v>DEPOSITOS A 60 DIAS PLAZO</v>
          </cell>
          <cell r="C529">
            <v>-1001657.24</v>
          </cell>
          <cell r="D529">
            <v>-1001657.24</v>
          </cell>
        </row>
        <row r="530">
          <cell r="A530">
            <v>2111030601</v>
          </cell>
          <cell r="B530" t="str">
            <v>OTRAS ENTIDADES DEL SISTEMA FINANCIERO - ML</v>
          </cell>
          <cell r="C530">
            <v>-1000000</v>
          </cell>
          <cell r="D530">
            <v>-1000000</v>
          </cell>
        </row>
        <row r="531">
          <cell r="A531">
            <v>2111039901</v>
          </cell>
          <cell r="B531" t="str">
            <v>INTERESES Y OTROS POR PAGAR - ML</v>
          </cell>
          <cell r="C531">
            <v>-1657.24</v>
          </cell>
          <cell r="D531">
            <v>-1657.24</v>
          </cell>
        </row>
        <row r="532">
          <cell r="A532">
            <v>211103990106</v>
          </cell>
          <cell r="B532" t="str">
            <v>OTRAS ENTIDADES DEL SISTEMA FINANCIERO - ML</v>
          </cell>
          <cell r="C532">
            <v>-1657.24</v>
          </cell>
          <cell r="D532">
            <v>-1657.24</v>
          </cell>
        </row>
        <row r="533">
          <cell r="A533">
            <v>211104</v>
          </cell>
          <cell r="B533" t="str">
            <v>DEPOSITOS A 90 DIAS PLAZO</v>
          </cell>
          <cell r="C533">
            <v>-500913.87</v>
          </cell>
          <cell r="D533">
            <v>-500913.87</v>
          </cell>
        </row>
        <row r="534">
          <cell r="A534">
            <v>2111040601</v>
          </cell>
          <cell r="B534" t="str">
            <v>OTRAS ENTIDADES DEL SISTEMA FINANCIERO - ML</v>
          </cell>
          <cell r="C534">
            <v>-500000</v>
          </cell>
          <cell r="D534">
            <v>-500000</v>
          </cell>
        </row>
        <row r="535">
          <cell r="A535">
            <v>2111049901</v>
          </cell>
          <cell r="B535" t="str">
            <v>INTERESES Y OTROS POR PAGAR - ML</v>
          </cell>
          <cell r="C535">
            <v>-913.87</v>
          </cell>
          <cell r="D535">
            <v>-913.87</v>
          </cell>
        </row>
        <row r="536">
          <cell r="A536">
            <v>211104990106</v>
          </cell>
          <cell r="B536" t="str">
            <v>OTRAS ENTIDADES DEL SISTEMA FINANCIERO - ML</v>
          </cell>
          <cell r="C536">
            <v>-913.87</v>
          </cell>
          <cell r="D536">
            <v>-913.87</v>
          </cell>
        </row>
        <row r="537">
          <cell r="A537">
            <v>2116</v>
          </cell>
          <cell r="B537" t="str">
            <v>PRESTAMOS PACTADOS HASTA UN ANO PLAZO</v>
          </cell>
          <cell r="C537">
            <v>-7661277.2599999998</v>
          </cell>
          <cell r="D537">
            <v>-7661277.2599999998</v>
          </cell>
        </row>
        <row r="538">
          <cell r="A538">
            <v>211606</v>
          </cell>
          <cell r="B538" t="str">
            <v>ADEUDADO A OTRAS ENTIDADES DEL SISTEMA FINANCIERO</v>
          </cell>
          <cell r="C538">
            <v>-7514845.9000000004</v>
          </cell>
          <cell r="D538">
            <v>-7514845.9000000004</v>
          </cell>
        </row>
        <row r="539">
          <cell r="A539">
            <v>2116060901</v>
          </cell>
          <cell r="B539" t="str">
            <v>BANCOS - ML</v>
          </cell>
          <cell r="C539">
            <v>-7500000</v>
          </cell>
          <cell r="D539">
            <v>-7500000</v>
          </cell>
        </row>
        <row r="540">
          <cell r="A540">
            <v>2116069901</v>
          </cell>
          <cell r="B540" t="str">
            <v>INTERESES Y OTROS POR PAGAR - ML</v>
          </cell>
          <cell r="C540">
            <v>-14845.9</v>
          </cell>
          <cell r="D540">
            <v>-14845.9</v>
          </cell>
        </row>
        <row r="541">
          <cell r="A541">
            <v>211606990109</v>
          </cell>
          <cell r="B541" t="str">
            <v>BANCOS - ML</v>
          </cell>
          <cell r="C541">
            <v>-14845.9</v>
          </cell>
          <cell r="D541">
            <v>-14845.9</v>
          </cell>
        </row>
        <row r="542">
          <cell r="A542">
            <v>211607</v>
          </cell>
          <cell r="B542" t="str">
            <v>ADEUDADO A BANDESAL PARA PRESTAR A TERCEROS</v>
          </cell>
          <cell r="C542">
            <v>-146431.35999999999</v>
          </cell>
          <cell r="D542">
            <v>-146431.35999999999</v>
          </cell>
        </row>
        <row r="543">
          <cell r="A543">
            <v>2116070101</v>
          </cell>
          <cell r="B543" t="str">
            <v>PARA PRESTAR A TERCEROS - ML</v>
          </cell>
          <cell r="C543">
            <v>-145923.64000000001</v>
          </cell>
          <cell r="D543">
            <v>-145923.64000000001</v>
          </cell>
        </row>
        <row r="544">
          <cell r="A544">
            <v>2116079901</v>
          </cell>
          <cell r="B544" t="str">
            <v>INTERESES Y OTROS POR PAGAR - ML</v>
          </cell>
          <cell r="C544">
            <v>-507.72</v>
          </cell>
          <cell r="D544">
            <v>-507.72</v>
          </cell>
        </row>
        <row r="545">
          <cell r="A545">
            <v>211607990101</v>
          </cell>
          <cell r="B545" t="str">
            <v>PARA PRESTAR A TERCEROS - ML</v>
          </cell>
          <cell r="C545">
            <v>-507.72</v>
          </cell>
          <cell r="D545">
            <v>-507.72</v>
          </cell>
        </row>
        <row r="546">
          <cell r="A546">
            <v>2117</v>
          </cell>
          <cell r="B546" t="str">
            <v>PRESTAMOS PACTADOS A MAS DE UN ANO PLAZO</v>
          </cell>
          <cell r="C546">
            <v>-21543433.149999999</v>
          </cell>
          <cell r="D546">
            <v>-21543433.149999999</v>
          </cell>
        </row>
        <row r="547">
          <cell r="A547">
            <v>211707</v>
          </cell>
          <cell r="B547" t="str">
            <v>ADEUDADO A BANDESAL PARA PRESTAR A TERCEROS</v>
          </cell>
          <cell r="C547">
            <v>-1406435.1</v>
          </cell>
          <cell r="D547">
            <v>-1406435.1</v>
          </cell>
        </row>
        <row r="548">
          <cell r="A548">
            <v>2117070101</v>
          </cell>
          <cell r="B548" t="str">
            <v>PARA PRESTAR A TERCEROS - ML</v>
          </cell>
          <cell r="C548">
            <v>-1401626.03</v>
          </cell>
          <cell r="D548">
            <v>-1401626.03</v>
          </cell>
        </row>
        <row r="549">
          <cell r="A549">
            <v>2117079901</v>
          </cell>
          <cell r="B549" t="str">
            <v>INTERESES Y OTROS POR PAGAR - ML</v>
          </cell>
          <cell r="C549">
            <v>-4809.07</v>
          </cell>
          <cell r="D549">
            <v>-4809.07</v>
          </cell>
        </row>
        <row r="550">
          <cell r="A550">
            <v>211707990101</v>
          </cell>
          <cell r="B550" t="str">
            <v>PARA PRESTAR A TERCEROS - ML</v>
          </cell>
          <cell r="C550">
            <v>-4809.07</v>
          </cell>
          <cell r="D550">
            <v>-4809.07</v>
          </cell>
        </row>
        <row r="551">
          <cell r="A551">
            <v>211708</v>
          </cell>
          <cell r="B551" t="str">
            <v>ADEUDADO A ENTIDADES EXTRANJERAS</v>
          </cell>
          <cell r="C551">
            <v>-20136916.670000002</v>
          </cell>
          <cell r="D551">
            <v>-20136916.670000002</v>
          </cell>
        </row>
        <row r="552">
          <cell r="A552">
            <v>2117080201</v>
          </cell>
          <cell r="B552" t="str">
            <v>ADEUDADO A BANCOS EXTRANJEROS POR LINEAS DE CREDITO - ML</v>
          </cell>
          <cell r="C552">
            <v>-20000000</v>
          </cell>
          <cell r="D552">
            <v>-20000000</v>
          </cell>
        </row>
        <row r="553">
          <cell r="A553">
            <v>2117089901</v>
          </cell>
          <cell r="B553" t="str">
            <v>INTERESES Y OTROS POR PAGAR - ML</v>
          </cell>
          <cell r="C553">
            <v>-136916.67000000001</v>
          </cell>
          <cell r="D553">
            <v>-136916.67000000001</v>
          </cell>
        </row>
        <row r="554">
          <cell r="A554">
            <v>211708990102</v>
          </cell>
          <cell r="B554" t="str">
            <v>ADEUDADO A BANCOS EXTRANJEROS POR LINEAS DE CREDITO - ML</v>
          </cell>
          <cell r="C554">
            <v>-136916.67000000001</v>
          </cell>
          <cell r="D554">
            <v>-136916.67000000001</v>
          </cell>
        </row>
        <row r="555">
          <cell r="A555">
            <v>211709</v>
          </cell>
          <cell r="B555" t="str">
            <v>OTROS PRESTAMOS</v>
          </cell>
          <cell r="C555">
            <v>-81.38</v>
          </cell>
          <cell r="D555">
            <v>-81.38</v>
          </cell>
        </row>
        <row r="556">
          <cell r="A556">
            <v>2117099901</v>
          </cell>
          <cell r="B556" t="str">
            <v>INTERESES Y OTROS POR PAGAR - ML</v>
          </cell>
          <cell r="C556">
            <v>-81.38</v>
          </cell>
          <cell r="D556">
            <v>-81.38</v>
          </cell>
        </row>
        <row r="557">
          <cell r="A557">
            <v>211709990101</v>
          </cell>
          <cell r="B557" t="str">
            <v>PARA PRESTAR A TERCEROS - ML</v>
          </cell>
          <cell r="C557">
            <v>-81.38</v>
          </cell>
          <cell r="D557">
            <v>-81.38</v>
          </cell>
        </row>
        <row r="558">
          <cell r="A558">
            <v>2118</v>
          </cell>
          <cell r="B558" t="str">
            <v>PRESTAMOS PACTADOS A CINCO O MAS ANOS PLAZO</v>
          </cell>
          <cell r="C558">
            <v>-122868734.76000001</v>
          </cell>
          <cell r="D558">
            <v>-122868734.76000001</v>
          </cell>
        </row>
        <row r="559">
          <cell r="A559">
            <v>211808</v>
          </cell>
          <cell r="B559" t="str">
            <v>ADEUDADO A ENTIDADES EXTRANJERAS</v>
          </cell>
          <cell r="C559">
            <v>-110543081.22</v>
          </cell>
          <cell r="D559">
            <v>-110543081.22</v>
          </cell>
        </row>
        <row r="560">
          <cell r="A560">
            <v>2118080201</v>
          </cell>
          <cell r="B560" t="str">
            <v>ADEUDADO A BANCOS EXTRANJEROS POR LINEAS DE CREDITO - ML</v>
          </cell>
          <cell r="C560">
            <v>-96751937.090000004</v>
          </cell>
          <cell r="D560">
            <v>-96751937.090000004</v>
          </cell>
        </row>
        <row r="561">
          <cell r="A561">
            <v>2118080301</v>
          </cell>
          <cell r="B561" t="str">
            <v>ADEUDADO A BANCOS EXTRANJEROS - OTROS - ML</v>
          </cell>
          <cell r="C561">
            <v>-12551693.640000001</v>
          </cell>
          <cell r="D561">
            <v>-12551693.640000001</v>
          </cell>
        </row>
        <row r="562">
          <cell r="A562">
            <v>2118089901</v>
          </cell>
          <cell r="B562" t="str">
            <v>INTERESES Y OTROS POR PAGAR - ML</v>
          </cell>
          <cell r="C562">
            <v>-1239450.49</v>
          </cell>
          <cell r="D562">
            <v>-1239450.49</v>
          </cell>
        </row>
        <row r="563">
          <cell r="A563">
            <v>211808990102</v>
          </cell>
          <cell r="B563" t="str">
            <v>ADEUDADO A BANCOS EXTRANJEROS POR LINEAS DE CREDITO - ML</v>
          </cell>
          <cell r="C563">
            <v>-1014628.63</v>
          </cell>
          <cell r="D563">
            <v>-1014628.63</v>
          </cell>
        </row>
        <row r="564">
          <cell r="A564">
            <v>211808990103</v>
          </cell>
          <cell r="B564" t="str">
            <v>ADEUDADO A BANCOS EXTRANJEROS - OTROS - ML</v>
          </cell>
          <cell r="C564">
            <v>-224821.86</v>
          </cell>
          <cell r="D564">
            <v>-224821.86</v>
          </cell>
        </row>
        <row r="565">
          <cell r="A565">
            <v>211809</v>
          </cell>
          <cell r="B565" t="str">
            <v>OTROS PRESTAMOS</v>
          </cell>
          <cell r="C565">
            <v>-12325653.539999999</v>
          </cell>
          <cell r="D565">
            <v>-12325653.539999999</v>
          </cell>
        </row>
        <row r="566">
          <cell r="A566">
            <v>2118090101</v>
          </cell>
          <cell r="B566" t="str">
            <v>PARA PRESTAR A TERCEROS - ML</v>
          </cell>
          <cell r="C566">
            <v>-12276118.85</v>
          </cell>
          <cell r="D566">
            <v>-12276118.85</v>
          </cell>
        </row>
        <row r="567">
          <cell r="A567">
            <v>2118099901</v>
          </cell>
          <cell r="B567" t="str">
            <v>INTERESES Y OTROS POR PAGAR - ML</v>
          </cell>
          <cell r="C567">
            <v>-49534.69</v>
          </cell>
          <cell r="D567">
            <v>-49534.69</v>
          </cell>
        </row>
        <row r="568">
          <cell r="A568">
            <v>211809990101</v>
          </cell>
          <cell r="B568" t="str">
            <v>PARA PRESTAR A TERCEROS - ML</v>
          </cell>
          <cell r="C568">
            <v>-49534.69</v>
          </cell>
          <cell r="D568">
            <v>-49534.69</v>
          </cell>
        </row>
        <row r="569">
          <cell r="A569">
            <v>212</v>
          </cell>
          <cell r="B569" t="str">
            <v>TITULOS DE EMISION PROPIA</v>
          </cell>
          <cell r="C569">
            <v>-5487038.3799999999</v>
          </cell>
          <cell r="D569">
            <v>-5487038.3799999999</v>
          </cell>
        </row>
        <row r="570">
          <cell r="A570">
            <v>2120</v>
          </cell>
          <cell r="B570" t="str">
            <v>TITULOS DE EMISION PROPIA</v>
          </cell>
          <cell r="C570">
            <v>-5487038.3799999999</v>
          </cell>
          <cell r="D570">
            <v>-5487038.3799999999</v>
          </cell>
        </row>
        <row r="571">
          <cell r="A571">
            <v>212001</v>
          </cell>
          <cell r="B571" t="str">
            <v>PACTADOS HASTA UN ANO PLAZO</v>
          </cell>
          <cell r="C571">
            <v>-1484278.1</v>
          </cell>
          <cell r="D571">
            <v>-1484278.1</v>
          </cell>
        </row>
        <row r="572">
          <cell r="A572">
            <v>2120010201</v>
          </cell>
          <cell r="B572" t="str">
            <v>TITULOS SIN GARANTIA HIPOTECARIA - ML</v>
          </cell>
          <cell r="C572">
            <v>-1480000</v>
          </cell>
          <cell r="D572">
            <v>-1480000</v>
          </cell>
        </row>
        <row r="573">
          <cell r="A573">
            <v>2120019901</v>
          </cell>
          <cell r="B573" t="str">
            <v>INTERESES Y OTROS POR PAGAR - ML</v>
          </cell>
          <cell r="C573">
            <v>-4278.1000000000004</v>
          </cell>
          <cell r="D573">
            <v>-4278.1000000000004</v>
          </cell>
        </row>
        <row r="574">
          <cell r="A574">
            <v>212001990102</v>
          </cell>
          <cell r="B574" t="str">
            <v>TITULOS SIN GARANTIA HIPOTECARIA - ML</v>
          </cell>
          <cell r="C574">
            <v>-4278.1000000000004</v>
          </cell>
          <cell r="D574">
            <v>-4278.1000000000004</v>
          </cell>
        </row>
        <row r="575">
          <cell r="A575">
            <v>212003</v>
          </cell>
          <cell r="B575" t="str">
            <v>PACTADOS A MAS DE UN ANO Y MENOS DE CINCO ANOS PLAZO</v>
          </cell>
          <cell r="C575">
            <v>-4002760.28</v>
          </cell>
          <cell r="D575">
            <v>-4002760.28</v>
          </cell>
        </row>
        <row r="576">
          <cell r="A576">
            <v>2120030201</v>
          </cell>
          <cell r="B576" t="str">
            <v>TITULOS SIN GARANTIA HIPOTECARIA - ML</v>
          </cell>
          <cell r="C576">
            <v>-4000000</v>
          </cell>
          <cell r="D576">
            <v>-4000000</v>
          </cell>
        </row>
        <row r="577">
          <cell r="A577">
            <v>2120039901</v>
          </cell>
          <cell r="B577" t="str">
            <v>INTERESES Y OTROS POR PAGAR - ML</v>
          </cell>
          <cell r="C577">
            <v>-2760.28</v>
          </cell>
          <cell r="D577">
            <v>-2760.28</v>
          </cell>
        </row>
        <row r="578">
          <cell r="A578">
            <v>212003990102</v>
          </cell>
          <cell r="B578" t="str">
            <v>TITULOS SIN GARANTIA HIPOTECARIA - ML</v>
          </cell>
          <cell r="C578">
            <v>-2760.28</v>
          </cell>
          <cell r="D578">
            <v>-2760.28</v>
          </cell>
        </row>
        <row r="579">
          <cell r="A579">
            <v>213</v>
          </cell>
          <cell r="B579" t="str">
            <v>OBLIGACIONES A LA VISTA</v>
          </cell>
          <cell r="C579">
            <v>-161135.38</v>
          </cell>
          <cell r="D579">
            <v>-161135.38</v>
          </cell>
        </row>
        <row r="580">
          <cell r="A580">
            <v>2130</v>
          </cell>
          <cell r="B580" t="str">
            <v>OBLIGACIONES A LA VISTA</v>
          </cell>
          <cell r="C580">
            <v>-161135.38</v>
          </cell>
          <cell r="D580">
            <v>-161135.38</v>
          </cell>
        </row>
        <row r="581">
          <cell r="A581">
            <v>213002</v>
          </cell>
          <cell r="B581" t="str">
            <v>OBLIGACIONES POR TARJETAS DE CREDITO</v>
          </cell>
          <cell r="C581">
            <v>-153363.09</v>
          </cell>
          <cell r="D581">
            <v>-153363.09</v>
          </cell>
        </row>
        <row r="582">
          <cell r="A582">
            <v>2130020001</v>
          </cell>
          <cell r="B582" t="str">
            <v>OBLIGACIONES POR TARJETAS DE CREDITO - ML</v>
          </cell>
          <cell r="C582">
            <v>-153363.09</v>
          </cell>
          <cell r="D582">
            <v>-153363.09</v>
          </cell>
        </row>
        <row r="583">
          <cell r="A583">
            <v>213002000101</v>
          </cell>
          <cell r="B583" t="str">
            <v>SERVICIOS DE TARJETAS DE CREDITO Y DEBITO POR PAGAR</v>
          </cell>
          <cell r="C583">
            <v>-153363.09</v>
          </cell>
          <cell r="D583">
            <v>-153363.09</v>
          </cell>
        </row>
        <row r="584">
          <cell r="A584">
            <v>213003</v>
          </cell>
          <cell r="B584" t="str">
            <v>COBROS POR CUENTA AJENA</v>
          </cell>
          <cell r="C584">
            <v>-7772.29</v>
          </cell>
          <cell r="D584">
            <v>-7772.29</v>
          </cell>
        </row>
        <row r="585">
          <cell r="A585">
            <v>2130030101</v>
          </cell>
          <cell r="B585" t="str">
            <v>COBRANZAS LOCALES - ML</v>
          </cell>
          <cell r="C585">
            <v>-3121.06</v>
          </cell>
          <cell r="D585">
            <v>-3121.06</v>
          </cell>
        </row>
        <row r="586">
          <cell r="A586">
            <v>213003010104</v>
          </cell>
          <cell r="B586" t="str">
            <v>COLECTORES</v>
          </cell>
          <cell r="C586">
            <v>-3121.06</v>
          </cell>
          <cell r="D586">
            <v>-3121.06</v>
          </cell>
        </row>
        <row r="587">
          <cell r="A587">
            <v>21300301010401</v>
          </cell>
          <cell r="B587" t="str">
            <v>COLECTORES PROPIOS</v>
          </cell>
          <cell r="C587">
            <v>-3121.06</v>
          </cell>
          <cell r="D587">
            <v>-3121.06</v>
          </cell>
        </row>
        <row r="588">
          <cell r="A588">
            <v>2130030301</v>
          </cell>
          <cell r="B588" t="str">
            <v>IMPUESTOS Y SERVICIOS PUBLICOS - ML</v>
          </cell>
          <cell r="C588">
            <v>-4651.2299999999996</v>
          </cell>
          <cell r="D588">
            <v>-4651.2299999999996</v>
          </cell>
        </row>
        <row r="589">
          <cell r="A589">
            <v>213003030102</v>
          </cell>
          <cell r="B589" t="str">
            <v>SERVICIOS PUBLICOS</v>
          </cell>
          <cell r="C589">
            <v>-4651.2299999999996</v>
          </cell>
          <cell r="D589">
            <v>-4651.2299999999996</v>
          </cell>
        </row>
        <row r="590">
          <cell r="A590">
            <v>21300303010203</v>
          </cell>
          <cell r="B590" t="str">
            <v>SERVICIO TELEFONICO</v>
          </cell>
          <cell r="C590">
            <v>-4651.2299999999996</v>
          </cell>
          <cell r="D590">
            <v>-4651.2299999999996</v>
          </cell>
        </row>
        <row r="591">
          <cell r="A591">
            <v>22</v>
          </cell>
          <cell r="B591" t="str">
            <v>OTROS PASIVOS</v>
          </cell>
          <cell r="C591">
            <v>-306819343.67000002</v>
          </cell>
          <cell r="D591">
            <v>-306819343.67000002</v>
          </cell>
        </row>
        <row r="592">
          <cell r="A592">
            <v>222</v>
          </cell>
          <cell r="B592" t="str">
            <v>CUENTAS POR PAGAR</v>
          </cell>
          <cell r="C592">
            <v>-300974353.87</v>
          </cell>
          <cell r="D592">
            <v>-300974353.87</v>
          </cell>
        </row>
        <row r="593">
          <cell r="A593">
            <v>2220</v>
          </cell>
          <cell r="B593" t="str">
            <v>CUENTAS POR PAGAR</v>
          </cell>
          <cell r="C593">
            <v>-293065117.75999999</v>
          </cell>
          <cell r="D593">
            <v>-293065117.75999999</v>
          </cell>
        </row>
        <row r="594">
          <cell r="A594">
            <v>222003</v>
          </cell>
          <cell r="B594" t="str">
            <v>IMPUESTOS SERVICIOS PUBLICOS Y OTRAS OBLIGACIONES</v>
          </cell>
          <cell r="C594">
            <v>-714446.94</v>
          </cell>
          <cell r="D594">
            <v>-714446.94</v>
          </cell>
        </row>
        <row r="595">
          <cell r="A595">
            <v>2220030101</v>
          </cell>
          <cell r="B595" t="str">
            <v>IMPUESTOS</v>
          </cell>
          <cell r="C595">
            <v>-281433.71999999997</v>
          </cell>
          <cell r="D595">
            <v>-281433.71999999997</v>
          </cell>
        </row>
        <row r="596">
          <cell r="A596">
            <v>222003010101</v>
          </cell>
          <cell r="B596" t="str">
            <v>IVA POR PAGAR</v>
          </cell>
          <cell r="C596">
            <v>-276174.42</v>
          </cell>
          <cell r="D596">
            <v>-276174.42</v>
          </cell>
        </row>
        <row r="597">
          <cell r="A597">
            <v>222003010102</v>
          </cell>
          <cell r="B597" t="str">
            <v>IMPUESTOS MUNICIPALES</v>
          </cell>
          <cell r="C597">
            <v>-5259.3</v>
          </cell>
          <cell r="D597">
            <v>-5259.3</v>
          </cell>
        </row>
        <row r="598">
          <cell r="A598">
            <v>2220030201</v>
          </cell>
          <cell r="B598" t="str">
            <v>SERVICIOS PUBLICOS</v>
          </cell>
          <cell r="C598">
            <v>-75861.31</v>
          </cell>
          <cell r="D598">
            <v>-75861.31</v>
          </cell>
        </row>
        <row r="599">
          <cell r="A599">
            <v>222003020101</v>
          </cell>
          <cell r="B599" t="str">
            <v>TELEFONO</v>
          </cell>
          <cell r="C599">
            <v>-33563.550000000003</v>
          </cell>
          <cell r="D599">
            <v>-33563.550000000003</v>
          </cell>
        </row>
        <row r="600">
          <cell r="A600">
            <v>222003020102</v>
          </cell>
          <cell r="B600" t="str">
            <v>AGUA</v>
          </cell>
          <cell r="C600">
            <v>-2974.95</v>
          </cell>
          <cell r="D600">
            <v>-2974.95</v>
          </cell>
        </row>
        <row r="601">
          <cell r="A601">
            <v>222003020103</v>
          </cell>
          <cell r="B601" t="str">
            <v>ENERGIA ELECTRICA</v>
          </cell>
          <cell r="C601">
            <v>-39322.81</v>
          </cell>
          <cell r="D601">
            <v>-39322.81</v>
          </cell>
        </row>
        <row r="602">
          <cell r="A602">
            <v>2220030401</v>
          </cell>
          <cell r="B602" t="str">
            <v>PROVEEDORES</v>
          </cell>
          <cell r="C602">
            <v>-357151.91</v>
          </cell>
          <cell r="D602">
            <v>-357151.91</v>
          </cell>
        </row>
        <row r="603">
          <cell r="A603">
            <v>222003040101</v>
          </cell>
          <cell r="B603" t="str">
            <v>PROVEEDORES</v>
          </cell>
          <cell r="C603">
            <v>-295464.82</v>
          </cell>
          <cell r="D603">
            <v>-295464.82</v>
          </cell>
        </row>
        <row r="604">
          <cell r="A604">
            <v>222003040102</v>
          </cell>
          <cell r="B604" t="str">
            <v>PROVEEDORES - BANCA MOVIL</v>
          </cell>
          <cell r="C604">
            <v>-61687.09</v>
          </cell>
          <cell r="D604">
            <v>-61687.09</v>
          </cell>
        </row>
        <row r="605">
          <cell r="A605">
            <v>222006</v>
          </cell>
          <cell r="B605" t="str">
            <v>COMISIONES</v>
          </cell>
          <cell r="C605">
            <v>-104.5</v>
          </cell>
          <cell r="D605">
            <v>-104.5</v>
          </cell>
        </row>
        <row r="606">
          <cell r="A606">
            <v>2220061001</v>
          </cell>
          <cell r="B606" t="str">
            <v>POR OTROS SERVICIOS-ML</v>
          </cell>
          <cell r="C606">
            <v>-104.5</v>
          </cell>
          <cell r="D606">
            <v>-104.5</v>
          </cell>
        </row>
        <row r="607">
          <cell r="A607">
            <v>222006100101</v>
          </cell>
          <cell r="B607" t="str">
            <v>COMISION POR SERVICIOS</v>
          </cell>
          <cell r="C607">
            <v>-104.5</v>
          </cell>
          <cell r="D607">
            <v>-104.5</v>
          </cell>
        </row>
        <row r="608">
          <cell r="A608">
            <v>22200610010103</v>
          </cell>
          <cell r="B608" t="str">
            <v>COMISION POR SERVICIOS DE ATM´S</v>
          </cell>
          <cell r="C608">
            <v>-104.5</v>
          </cell>
          <cell r="D608">
            <v>-104.5</v>
          </cell>
        </row>
        <row r="609">
          <cell r="A609">
            <v>2220061001010300</v>
          </cell>
          <cell r="B609" t="str">
            <v>COMISION A ATH POR OPERACIONES DE OTROS BANCOS EN ATM DE FCB</v>
          </cell>
          <cell r="C609">
            <v>-104.5</v>
          </cell>
          <cell r="D609">
            <v>-104.5</v>
          </cell>
        </row>
        <row r="610">
          <cell r="A610">
            <v>222009</v>
          </cell>
          <cell r="B610" t="str">
            <v>RECAUDADORES</v>
          </cell>
          <cell r="C610">
            <v>-1618695.01</v>
          </cell>
          <cell r="D610">
            <v>-1618695.01</v>
          </cell>
        </row>
        <row r="611">
          <cell r="A611">
            <v>2220090101</v>
          </cell>
          <cell r="B611" t="str">
            <v>SERVICIOS</v>
          </cell>
          <cell r="C611">
            <v>-1618695.01</v>
          </cell>
          <cell r="D611">
            <v>-1618695.01</v>
          </cell>
        </row>
        <row r="612">
          <cell r="A612">
            <v>222009010101</v>
          </cell>
          <cell r="B612" t="str">
            <v>SERVICIO DE COLECTURIA</v>
          </cell>
          <cell r="C612">
            <v>-1618695.01</v>
          </cell>
          <cell r="D612">
            <v>-1618695.01</v>
          </cell>
        </row>
        <row r="613">
          <cell r="A613">
            <v>22200901010101</v>
          </cell>
          <cell r="B613" t="str">
            <v>COLECTURIA</v>
          </cell>
          <cell r="C613">
            <v>-81082.600000000006</v>
          </cell>
          <cell r="D613">
            <v>-81082.600000000006</v>
          </cell>
        </row>
        <row r="614">
          <cell r="A614">
            <v>2220090101010100</v>
          </cell>
          <cell r="B614" t="str">
            <v>COLECTURIA DELSUR</v>
          </cell>
          <cell r="C614">
            <v>-32566.98</v>
          </cell>
          <cell r="D614">
            <v>-32566.98</v>
          </cell>
        </row>
        <row r="615">
          <cell r="A615">
            <v>2220090101010100</v>
          </cell>
          <cell r="B615" t="str">
            <v>SERVICIO DE COLECTURIA BELCORP</v>
          </cell>
          <cell r="C615">
            <v>-2741.86</v>
          </cell>
          <cell r="D615">
            <v>-2741.86</v>
          </cell>
        </row>
        <row r="616">
          <cell r="A616">
            <v>2220090101010100</v>
          </cell>
          <cell r="B616" t="str">
            <v>SERVICIO DE ANDA</v>
          </cell>
          <cell r="C616">
            <v>-21383.98</v>
          </cell>
          <cell r="D616">
            <v>-21383.98</v>
          </cell>
        </row>
        <row r="617">
          <cell r="A617">
            <v>2220090101010100</v>
          </cell>
          <cell r="B617" t="str">
            <v>SERVICIO DE TELEFONIA CLARO</v>
          </cell>
          <cell r="C617">
            <v>-123.9</v>
          </cell>
          <cell r="D617">
            <v>-123.9</v>
          </cell>
        </row>
        <row r="618">
          <cell r="A618">
            <v>2220090101010100</v>
          </cell>
          <cell r="B618" t="str">
            <v>DIGICEL</v>
          </cell>
          <cell r="C618">
            <v>-207.59</v>
          </cell>
          <cell r="D618">
            <v>-207.59</v>
          </cell>
        </row>
        <row r="619">
          <cell r="A619">
            <v>2220090101010100</v>
          </cell>
          <cell r="B619" t="str">
            <v>TELEFONICA</v>
          </cell>
          <cell r="C619">
            <v>-3550.04</v>
          </cell>
          <cell r="D619">
            <v>-3550.04</v>
          </cell>
        </row>
        <row r="620">
          <cell r="A620">
            <v>2220090101010100</v>
          </cell>
          <cell r="B620" t="str">
            <v>MULTINET</v>
          </cell>
          <cell r="C620">
            <v>-1493.83</v>
          </cell>
          <cell r="D620">
            <v>-1493.83</v>
          </cell>
        </row>
        <row r="621">
          <cell r="A621">
            <v>2220090101010110</v>
          </cell>
          <cell r="B621" t="str">
            <v>CREDI Q</v>
          </cell>
          <cell r="C621">
            <v>-9660.17</v>
          </cell>
          <cell r="D621">
            <v>-9660.17</v>
          </cell>
        </row>
        <row r="622">
          <cell r="A622">
            <v>2220090101010110</v>
          </cell>
          <cell r="B622" t="str">
            <v>RENA WARE</v>
          </cell>
          <cell r="C622">
            <v>-255.88</v>
          </cell>
          <cell r="D622">
            <v>-255.88</v>
          </cell>
        </row>
        <row r="623">
          <cell r="A623">
            <v>2220090101010110</v>
          </cell>
          <cell r="B623" t="str">
            <v>PUNTO XPRESS</v>
          </cell>
          <cell r="C623">
            <v>-9098.3700000000008</v>
          </cell>
          <cell r="D623">
            <v>-9098.3700000000008</v>
          </cell>
        </row>
        <row r="624">
          <cell r="A624">
            <v>22200901010102</v>
          </cell>
          <cell r="B624" t="str">
            <v>UNIVERSIDADES</v>
          </cell>
          <cell r="C624">
            <v>-2050.27</v>
          </cell>
          <cell r="D624">
            <v>-2050.27</v>
          </cell>
        </row>
        <row r="625">
          <cell r="A625">
            <v>2220090101010200</v>
          </cell>
          <cell r="B625" t="str">
            <v>UNIVERSIDAD FRANCISCO GAVIDIA</v>
          </cell>
          <cell r="C625">
            <v>-2050.27</v>
          </cell>
          <cell r="D625">
            <v>-2050.27</v>
          </cell>
        </row>
        <row r="626">
          <cell r="A626">
            <v>22200901010103</v>
          </cell>
          <cell r="B626" t="str">
            <v>DISTRIBUIDORAS AUTOMOTRIZ</v>
          </cell>
          <cell r="C626">
            <v>-201183.88</v>
          </cell>
          <cell r="D626">
            <v>-201183.88</v>
          </cell>
        </row>
        <row r="627">
          <cell r="A627">
            <v>2220090101010300</v>
          </cell>
          <cell r="B627" t="str">
            <v>YAMAHA</v>
          </cell>
          <cell r="C627">
            <v>-922.59</v>
          </cell>
          <cell r="D627">
            <v>-922.59</v>
          </cell>
        </row>
        <row r="628">
          <cell r="A628">
            <v>2220090101010300</v>
          </cell>
          <cell r="B628" t="str">
            <v>ALMACENES PRADO</v>
          </cell>
          <cell r="C628">
            <v>-20.6</v>
          </cell>
          <cell r="D628">
            <v>-20.6</v>
          </cell>
        </row>
        <row r="629">
          <cell r="A629">
            <v>2220090101010300</v>
          </cell>
          <cell r="B629" t="str">
            <v>FONDO SOCIAL PARA LA VIVIENDA</v>
          </cell>
          <cell r="C629">
            <v>-198269.32</v>
          </cell>
          <cell r="D629">
            <v>-198269.32</v>
          </cell>
        </row>
        <row r="630">
          <cell r="A630">
            <v>2220090101010300</v>
          </cell>
          <cell r="B630" t="str">
            <v>AVON</v>
          </cell>
          <cell r="C630">
            <v>-1971.37</v>
          </cell>
          <cell r="D630">
            <v>-1971.37</v>
          </cell>
        </row>
        <row r="631">
          <cell r="A631">
            <v>22200901010104</v>
          </cell>
          <cell r="B631" t="str">
            <v>COLECTURIA SEGUROS FEDECREDITO</v>
          </cell>
          <cell r="C631">
            <v>-3409.59</v>
          </cell>
          <cell r="D631">
            <v>-3409.59</v>
          </cell>
        </row>
        <row r="632">
          <cell r="A632">
            <v>2220090101010400</v>
          </cell>
          <cell r="B632" t="str">
            <v>FEDECREDITO VIDA, S.A., SEGUROS DE PERSONAS</v>
          </cell>
          <cell r="C632">
            <v>-3409.59</v>
          </cell>
          <cell r="D632">
            <v>-3409.59</v>
          </cell>
        </row>
        <row r="633">
          <cell r="A633">
            <v>22200901010105</v>
          </cell>
          <cell r="B633" t="str">
            <v>COLECTURIA AES</v>
          </cell>
          <cell r="C633">
            <v>-144424.98000000001</v>
          </cell>
          <cell r="D633">
            <v>-144424.98000000001</v>
          </cell>
        </row>
        <row r="634">
          <cell r="A634">
            <v>2220090101010500</v>
          </cell>
          <cell r="B634" t="str">
            <v>SERVICIO DE CAESS</v>
          </cell>
          <cell r="C634">
            <v>-33472.68</v>
          </cell>
          <cell r="D634">
            <v>-33472.68</v>
          </cell>
        </row>
        <row r="635">
          <cell r="A635">
            <v>2220090101010500</v>
          </cell>
          <cell r="B635" t="str">
            <v>SERVICIO DE CLESA</v>
          </cell>
          <cell r="C635">
            <v>-42336.01</v>
          </cell>
          <cell r="D635">
            <v>-42336.01</v>
          </cell>
        </row>
        <row r="636">
          <cell r="A636">
            <v>2220090101010500</v>
          </cell>
          <cell r="B636" t="str">
            <v>SERVICIO DE EEO</v>
          </cell>
          <cell r="C636">
            <v>-36750.6</v>
          </cell>
          <cell r="D636">
            <v>-36750.6</v>
          </cell>
        </row>
        <row r="637">
          <cell r="A637">
            <v>2220090101010500</v>
          </cell>
          <cell r="B637" t="str">
            <v>SERVICIO DE DEUSEN</v>
          </cell>
          <cell r="C637">
            <v>-31865.69</v>
          </cell>
          <cell r="D637">
            <v>-31865.69</v>
          </cell>
        </row>
        <row r="638">
          <cell r="A638">
            <v>22200901010106</v>
          </cell>
          <cell r="B638" t="str">
            <v>COLECTURIA EXTERNA</v>
          </cell>
          <cell r="C638">
            <v>-25879.89</v>
          </cell>
          <cell r="D638">
            <v>-25879.89</v>
          </cell>
        </row>
        <row r="639">
          <cell r="A639">
            <v>2220090101010600</v>
          </cell>
          <cell r="B639" t="str">
            <v>FARMACIAS ECONOMICAS</v>
          </cell>
          <cell r="C639">
            <v>-25879.89</v>
          </cell>
          <cell r="D639">
            <v>-25879.89</v>
          </cell>
        </row>
        <row r="640">
          <cell r="A640">
            <v>22200901010107</v>
          </cell>
          <cell r="B640" t="str">
            <v>RECARGA DE SALDO EN CELULARES</v>
          </cell>
          <cell r="C640">
            <v>-6276.55</v>
          </cell>
          <cell r="D640">
            <v>-6276.55</v>
          </cell>
        </row>
        <row r="641">
          <cell r="A641">
            <v>2220090101010700</v>
          </cell>
          <cell r="B641" t="str">
            <v>RECARGA DE SALDO CLARO</v>
          </cell>
          <cell r="C641">
            <v>-4835.3999999999996</v>
          </cell>
          <cell r="D641">
            <v>-4835.3999999999996</v>
          </cell>
        </row>
        <row r="642">
          <cell r="A642">
            <v>2220090101010700</v>
          </cell>
          <cell r="B642" t="str">
            <v>DIGICEL</v>
          </cell>
          <cell r="C642">
            <v>-25</v>
          </cell>
          <cell r="D642">
            <v>-25</v>
          </cell>
        </row>
        <row r="643">
          <cell r="A643">
            <v>2220090101010700</v>
          </cell>
          <cell r="B643" t="str">
            <v>TELEFONICA</v>
          </cell>
          <cell r="C643">
            <v>-1416.15</v>
          </cell>
          <cell r="D643">
            <v>-1416.15</v>
          </cell>
        </row>
        <row r="644">
          <cell r="A644">
            <v>22200901010110</v>
          </cell>
          <cell r="B644" t="str">
            <v>BANCA MOVIL</v>
          </cell>
          <cell r="C644">
            <v>-284080.99</v>
          </cell>
          <cell r="D644">
            <v>-284080.99</v>
          </cell>
        </row>
        <row r="645">
          <cell r="A645">
            <v>2220090101011000</v>
          </cell>
          <cell r="B645" t="str">
            <v>SERVICIO DE BANCA MOVIL</v>
          </cell>
          <cell r="C645">
            <v>-284080.99</v>
          </cell>
          <cell r="D645">
            <v>-284080.99</v>
          </cell>
        </row>
        <row r="646">
          <cell r="A646">
            <v>22200901010114</v>
          </cell>
          <cell r="B646" t="str">
            <v>SERVICIO DE COMERCIALIZACION</v>
          </cell>
          <cell r="C646">
            <v>-3995.57</v>
          </cell>
          <cell r="D646">
            <v>-3995.57</v>
          </cell>
        </row>
        <row r="647">
          <cell r="A647">
            <v>2220090101011400</v>
          </cell>
          <cell r="B647" t="str">
            <v>FEDECREDITO VIDA, S.A., SEGUROS DE PERSONAS</v>
          </cell>
          <cell r="C647">
            <v>-3566.35</v>
          </cell>
          <cell r="D647">
            <v>-3566.35</v>
          </cell>
        </row>
        <row r="648">
          <cell r="A648">
            <v>2220090101011400</v>
          </cell>
          <cell r="B648" t="str">
            <v>SEGUROS FEDECREDITO, S.A. REMESAS FAMILIARES</v>
          </cell>
          <cell r="C648">
            <v>-121.25</v>
          </cell>
          <cell r="D648">
            <v>-121.25</v>
          </cell>
        </row>
        <row r="649">
          <cell r="A649">
            <v>2220090101011400</v>
          </cell>
          <cell r="B649" t="str">
            <v>ASISTENCIA EXEQUIAL REPATRIACION</v>
          </cell>
          <cell r="C649">
            <v>-222.25</v>
          </cell>
          <cell r="D649">
            <v>-222.25</v>
          </cell>
        </row>
        <row r="650">
          <cell r="A650">
            <v>2220090101011400</v>
          </cell>
          <cell r="B650" t="str">
            <v>MULTI ASISTENCIA</v>
          </cell>
          <cell r="C650">
            <v>-85.72</v>
          </cell>
          <cell r="D650">
            <v>-85.72</v>
          </cell>
        </row>
        <row r="651">
          <cell r="A651">
            <v>22200901010115</v>
          </cell>
          <cell r="B651" t="str">
            <v>SERVICIO DE REMESAS</v>
          </cell>
          <cell r="C651">
            <v>-819699.96</v>
          </cell>
          <cell r="D651">
            <v>-819699.96</v>
          </cell>
        </row>
        <row r="652">
          <cell r="A652">
            <v>2220090101011500</v>
          </cell>
          <cell r="B652" t="str">
            <v>FONDOS MONEYGRAM</v>
          </cell>
          <cell r="C652">
            <v>-176087.11</v>
          </cell>
          <cell r="D652">
            <v>-176087.11</v>
          </cell>
        </row>
        <row r="653">
          <cell r="A653">
            <v>2220090101011500</v>
          </cell>
          <cell r="B653" t="str">
            <v>FONDOS RECIBA NETWORKS</v>
          </cell>
          <cell r="C653">
            <v>-109877.61</v>
          </cell>
          <cell r="D653">
            <v>-109877.61</v>
          </cell>
        </row>
        <row r="654">
          <cell r="A654">
            <v>2220090101011500</v>
          </cell>
          <cell r="B654" t="str">
            <v>UNITELLER</v>
          </cell>
          <cell r="C654">
            <v>-373996.33</v>
          </cell>
          <cell r="D654">
            <v>-373996.33</v>
          </cell>
        </row>
        <row r="655">
          <cell r="A655">
            <v>2220090101011500</v>
          </cell>
          <cell r="B655" t="str">
            <v>EMPRESAS REMESADORAS</v>
          </cell>
          <cell r="C655">
            <v>-53097.63</v>
          </cell>
          <cell r="D655">
            <v>-53097.63</v>
          </cell>
        </row>
        <row r="656">
          <cell r="A656">
            <v>2220090101011500</v>
          </cell>
          <cell r="B656" t="str">
            <v>REMESADORA RIA</v>
          </cell>
          <cell r="C656">
            <v>-106641.28</v>
          </cell>
          <cell r="D656">
            <v>-106641.28</v>
          </cell>
        </row>
        <row r="657">
          <cell r="A657">
            <v>22200901010116</v>
          </cell>
          <cell r="B657" t="str">
            <v>OTROS SERVICIOS</v>
          </cell>
          <cell r="C657">
            <v>-46610.73</v>
          </cell>
          <cell r="D657">
            <v>-46610.73</v>
          </cell>
        </row>
        <row r="658">
          <cell r="A658">
            <v>2220090101011600</v>
          </cell>
          <cell r="B658" t="str">
            <v>TELEMOVIL EL SALVADOR SA</v>
          </cell>
          <cell r="C658">
            <v>-46610.73</v>
          </cell>
          <cell r="D658">
            <v>-46610.73</v>
          </cell>
        </row>
        <row r="659">
          <cell r="A659">
            <v>222099</v>
          </cell>
          <cell r="B659" t="str">
            <v>OTRAS</v>
          </cell>
          <cell r="C659">
            <v>-290731871.31</v>
          </cell>
          <cell r="D659">
            <v>-290731871.31</v>
          </cell>
        </row>
        <row r="660">
          <cell r="A660">
            <v>2220990101</v>
          </cell>
          <cell r="B660" t="str">
            <v>SOBRANTES DE CAJA - ML</v>
          </cell>
          <cell r="C660">
            <v>-3705.4</v>
          </cell>
          <cell r="D660">
            <v>-3705.4</v>
          </cell>
        </row>
        <row r="661">
          <cell r="A661">
            <v>222099010101</v>
          </cell>
          <cell r="B661" t="str">
            <v>OFICINA CENTRAL</v>
          </cell>
          <cell r="C661">
            <v>-3.54</v>
          </cell>
          <cell r="D661">
            <v>-3.54</v>
          </cell>
        </row>
        <row r="662">
          <cell r="A662">
            <v>222099010102</v>
          </cell>
          <cell r="B662" t="str">
            <v>AGENCIAS</v>
          </cell>
          <cell r="C662">
            <v>-1.86</v>
          </cell>
          <cell r="D662">
            <v>-1.86</v>
          </cell>
        </row>
        <row r="663">
          <cell r="A663">
            <v>222099010103</v>
          </cell>
          <cell r="B663" t="str">
            <v>SOBRANTE EN ATM´S</v>
          </cell>
          <cell r="C663">
            <v>-3700</v>
          </cell>
          <cell r="D663">
            <v>-3700</v>
          </cell>
        </row>
        <row r="664">
          <cell r="A664">
            <v>2220990201</v>
          </cell>
          <cell r="B664" t="str">
            <v>DEBITO FISCAL - IVA</v>
          </cell>
          <cell r="C664">
            <v>-26015.15</v>
          </cell>
          <cell r="D664">
            <v>-26015.15</v>
          </cell>
        </row>
        <row r="665">
          <cell r="A665">
            <v>222099020102</v>
          </cell>
          <cell r="B665" t="str">
            <v>RETENCION IVA 1 %</v>
          </cell>
          <cell r="C665">
            <v>-2722.16</v>
          </cell>
          <cell r="D665">
            <v>-2722.16</v>
          </cell>
        </row>
        <row r="666">
          <cell r="A666">
            <v>222099020103</v>
          </cell>
          <cell r="B666" t="str">
            <v>RETENCION IVA 13%</v>
          </cell>
          <cell r="C666">
            <v>-23292.99</v>
          </cell>
          <cell r="D666">
            <v>-23292.99</v>
          </cell>
        </row>
        <row r="667">
          <cell r="A667">
            <v>2220990401</v>
          </cell>
          <cell r="B667" t="str">
            <v>COBROS POR CUENTA AJENA - ML</v>
          </cell>
          <cell r="C667">
            <v>-834.45</v>
          </cell>
          <cell r="D667">
            <v>-834.45</v>
          </cell>
        </row>
        <row r="668">
          <cell r="A668">
            <v>222099040101</v>
          </cell>
          <cell r="B668" t="str">
            <v>SEGUROS</v>
          </cell>
          <cell r="C668">
            <v>-834.45</v>
          </cell>
          <cell r="D668">
            <v>-834.45</v>
          </cell>
        </row>
        <row r="669">
          <cell r="A669">
            <v>22209904010104</v>
          </cell>
          <cell r="B669" t="str">
            <v>SEGUROS DE CESANTIA</v>
          </cell>
          <cell r="C669">
            <v>-589.41</v>
          </cell>
          <cell r="D669">
            <v>-589.41</v>
          </cell>
        </row>
        <row r="670">
          <cell r="A670">
            <v>22209904010107</v>
          </cell>
          <cell r="B670" t="str">
            <v>SEGURO POR DANOS</v>
          </cell>
          <cell r="C670">
            <v>-245.04</v>
          </cell>
          <cell r="D670">
            <v>-245.04</v>
          </cell>
        </row>
        <row r="671">
          <cell r="A671">
            <v>2220999101</v>
          </cell>
          <cell r="B671" t="str">
            <v>OTRAS</v>
          </cell>
          <cell r="C671">
            <v>-290701316.31</v>
          </cell>
          <cell r="D671">
            <v>-290701316.31</v>
          </cell>
        </row>
        <row r="672">
          <cell r="A672">
            <v>222099910102</v>
          </cell>
          <cell r="B672" t="str">
            <v>EXCEDENTES DE CUOTAS</v>
          </cell>
          <cell r="C672">
            <v>-223.56</v>
          </cell>
          <cell r="D672">
            <v>-223.56</v>
          </cell>
        </row>
        <row r="673">
          <cell r="A673">
            <v>222099910105</v>
          </cell>
          <cell r="B673" t="str">
            <v>FONDO PARA GASTOS DE PUBLICIDAD DEL SISTEMA FEDECREDITO</v>
          </cell>
          <cell r="C673">
            <v>-1897259.75</v>
          </cell>
          <cell r="D673">
            <v>-1897259.75</v>
          </cell>
        </row>
        <row r="674">
          <cell r="A674">
            <v>222099910106</v>
          </cell>
          <cell r="B674" t="str">
            <v>VALORES PENDIENTES DE OPERACIONES TRANSFER365</v>
          </cell>
          <cell r="C674">
            <v>-26100.73</v>
          </cell>
          <cell r="D674">
            <v>-26100.73</v>
          </cell>
        </row>
        <row r="675">
          <cell r="A675">
            <v>222099910109</v>
          </cell>
          <cell r="B675" t="str">
            <v>RESERVA DE LIQUIDEZ</v>
          </cell>
          <cell r="C675">
            <v>-267123400.94</v>
          </cell>
          <cell r="D675">
            <v>-267123400.94</v>
          </cell>
        </row>
        <row r="676">
          <cell r="A676">
            <v>22209991010901</v>
          </cell>
          <cell r="B676" t="str">
            <v>ENTIDADES SOCIAS SUPERVISADAS POR SSF</v>
          </cell>
          <cell r="C676">
            <v>-267123400.94</v>
          </cell>
          <cell r="D676">
            <v>-267123400.94</v>
          </cell>
        </row>
        <row r="677">
          <cell r="A677">
            <v>2.2209991010900998E+17</v>
          </cell>
          <cell r="B677" t="str">
            <v>CAJAS DE CREDITO</v>
          </cell>
          <cell r="C677">
            <v>-252464198.53999999</v>
          </cell>
          <cell r="D677">
            <v>-252464198.53999999</v>
          </cell>
        </row>
        <row r="678">
          <cell r="A678">
            <v>2.2209991010900998E+17</v>
          </cell>
          <cell r="B678" t="str">
            <v>BANCOS DE LOS TRABAJADORES</v>
          </cell>
          <cell r="C678">
            <v>-14659202.4</v>
          </cell>
          <cell r="D678">
            <v>-14659202.4</v>
          </cell>
        </row>
        <row r="679">
          <cell r="A679">
            <v>222099910111</v>
          </cell>
          <cell r="B679" t="str">
            <v>DISPONIBLE DE ENTIDADES SOCIAS</v>
          </cell>
          <cell r="C679">
            <v>-11004198.43</v>
          </cell>
          <cell r="D679">
            <v>-11004198.43</v>
          </cell>
        </row>
        <row r="680">
          <cell r="A680">
            <v>22209991011101</v>
          </cell>
          <cell r="B680" t="str">
            <v>CAJAS DE CREDITO</v>
          </cell>
          <cell r="C680">
            <v>-9829572.4100000001</v>
          </cell>
          <cell r="D680">
            <v>-9829572.4100000001</v>
          </cell>
        </row>
        <row r="681">
          <cell r="A681">
            <v>22209991011102</v>
          </cell>
          <cell r="B681" t="str">
            <v>BANCOS DE LOS TRABAJADORES</v>
          </cell>
          <cell r="C681">
            <v>-1134418.76</v>
          </cell>
          <cell r="D681">
            <v>-1134418.76</v>
          </cell>
        </row>
        <row r="682">
          <cell r="A682">
            <v>22209991011103</v>
          </cell>
          <cell r="B682" t="str">
            <v>FEDESERVI</v>
          </cell>
          <cell r="C682">
            <v>-40207.26</v>
          </cell>
          <cell r="D682">
            <v>-40207.26</v>
          </cell>
        </row>
        <row r="683">
          <cell r="A683">
            <v>222099910112</v>
          </cell>
          <cell r="B683" t="str">
            <v>CUOTA PLAN DE MARKETING</v>
          </cell>
          <cell r="C683">
            <v>-217011.20000000001</v>
          </cell>
          <cell r="D683">
            <v>-217011.20000000001</v>
          </cell>
        </row>
        <row r="684">
          <cell r="A684">
            <v>222099910114</v>
          </cell>
          <cell r="B684" t="str">
            <v>FONDO BECAS</v>
          </cell>
          <cell r="C684">
            <v>-15064</v>
          </cell>
          <cell r="D684">
            <v>-15064</v>
          </cell>
        </row>
        <row r="685">
          <cell r="A685">
            <v>222099910119</v>
          </cell>
          <cell r="B685" t="str">
            <v>CUOTAS GASTOS FUNCIONAMIENTO CADI</v>
          </cell>
          <cell r="C685">
            <v>-270970.17</v>
          </cell>
          <cell r="D685">
            <v>-270970.17</v>
          </cell>
        </row>
        <row r="686">
          <cell r="A686">
            <v>222099910122</v>
          </cell>
          <cell r="B686" t="str">
            <v>ADMINISTRACION DE VENTAS</v>
          </cell>
          <cell r="C686">
            <v>-12853.47</v>
          </cell>
          <cell r="D686">
            <v>-12853.47</v>
          </cell>
        </row>
        <row r="687">
          <cell r="A687">
            <v>22209991012202</v>
          </cell>
          <cell r="B687" t="str">
            <v>CONTRACARGOS</v>
          </cell>
          <cell r="C687">
            <v>-12853.47</v>
          </cell>
          <cell r="D687">
            <v>-12853.47</v>
          </cell>
        </row>
        <row r="688">
          <cell r="A688">
            <v>222099910123</v>
          </cell>
          <cell r="B688" t="str">
            <v>EMPRESA PROMOTORA DE SALUD</v>
          </cell>
          <cell r="C688">
            <v>-50.21</v>
          </cell>
          <cell r="D688">
            <v>-50.21</v>
          </cell>
        </row>
        <row r="689">
          <cell r="A689">
            <v>222099910124</v>
          </cell>
          <cell r="B689" t="str">
            <v>OPERACIONES POR APLICAR</v>
          </cell>
          <cell r="C689">
            <v>-1399736.66</v>
          </cell>
          <cell r="D689">
            <v>-1399736.66</v>
          </cell>
        </row>
        <row r="690">
          <cell r="A690">
            <v>222099910128</v>
          </cell>
          <cell r="B690" t="str">
            <v>COMISIONES POR SERVICIO</v>
          </cell>
          <cell r="C690">
            <v>-86777.61</v>
          </cell>
          <cell r="D690">
            <v>-86777.61</v>
          </cell>
        </row>
        <row r="691">
          <cell r="A691">
            <v>22209991012802</v>
          </cell>
          <cell r="B691" t="str">
            <v>COMISION POR SERVICIOS DE COLECTORES DE MESES ANTERIORES</v>
          </cell>
          <cell r="C691">
            <v>-64009.24</v>
          </cell>
          <cell r="D691">
            <v>-64009.24</v>
          </cell>
        </row>
        <row r="692">
          <cell r="A692">
            <v>22209991012805</v>
          </cell>
          <cell r="B692" t="str">
            <v>COMISION POR SERVICIO DE COMERCIALIZACION DE SEGUROS</v>
          </cell>
          <cell r="C692">
            <v>-19.45</v>
          </cell>
          <cell r="D692">
            <v>-19.45</v>
          </cell>
        </row>
        <row r="693">
          <cell r="A693">
            <v>22209991012806</v>
          </cell>
          <cell r="B693" t="str">
            <v>COMISION POR COMERCIALIZACION DE SEGUROS MESES ANTERIORES</v>
          </cell>
          <cell r="C693">
            <v>-22748.92</v>
          </cell>
          <cell r="D693">
            <v>-22748.92</v>
          </cell>
        </row>
        <row r="694">
          <cell r="A694">
            <v>222099910129</v>
          </cell>
          <cell r="B694" t="str">
            <v>FONDOS AUTORIZADOS POR ASAMBLEA GENERAL DE ACCIONISTAS</v>
          </cell>
          <cell r="C694">
            <v>-7791794.7400000002</v>
          </cell>
          <cell r="D694">
            <v>-7791794.7400000002</v>
          </cell>
        </row>
        <row r="695">
          <cell r="A695">
            <v>22209991012901</v>
          </cell>
          <cell r="B695" t="str">
            <v>FONDO PARA TRANSFORMACION DIGITAL</v>
          </cell>
          <cell r="C695">
            <v>-5677428.0999999996</v>
          </cell>
          <cell r="D695">
            <v>-5677428.0999999996</v>
          </cell>
        </row>
        <row r="696">
          <cell r="A696">
            <v>22209991012902</v>
          </cell>
          <cell r="B696" t="str">
            <v>FONDO PARA CONTINGENCIAS</v>
          </cell>
          <cell r="C696">
            <v>-2114366.64</v>
          </cell>
          <cell r="D696">
            <v>-2114366.64</v>
          </cell>
        </row>
        <row r="697">
          <cell r="A697">
            <v>222099910199</v>
          </cell>
          <cell r="B697" t="str">
            <v>OTRAS</v>
          </cell>
          <cell r="C697">
            <v>-855874.84</v>
          </cell>
          <cell r="D697">
            <v>-855874.84</v>
          </cell>
        </row>
        <row r="698">
          <cell r="A698">
            <v>2221</v>
          </cell>
          <cell r="B698" t="str">
            <v>IMPUESTOS</v>
          </cell>
          <cell r="C698">
            <v>-7909236.1100000003</v>
          </cell>
          <cell r="D698">
            <v>-7909236.1100000003</v>
          </cell>
        </row>
        <row r="699">
          <cell r="A699">
            <v>222101</v>
          </cell>
          <cell r="B699" t="str">
            <v>IMPUESTO SOBRE LA GANANCIA CORRIENTE</v>
          </cell>
          <cell r="C699">
            <v>-7844536.1100000003</v>
          </cell>
          <cell r="D699">
            <v>-7844536.1100000003</v>
          </cell>
        </row>
        <row r="700">
          <cell r="A700">
            <v>2221010101</v>
          </cell>
          <cell r="B700" t="str">
            <v>PAGO A CUENTA</v>
          </cell>
          <cell r="C700">
            <v>-642309.23</v>
          </cell>
          <cell r="D700">
            <v>-642309.23</v>
          </cell>
        </row>
        <row r="701">
          <cell r="A701">
            <v>2221010201</v>
          </cell>
          <cell r="B701" t="str">
            <v>IMPUESTO SOBRE LAS GANANCIAS DEL EJERCICIO</v>
          </cell>
          <cell r="C701">
            <v>-7202226.8799999999</v>
          </cell>
          <cell r="D701">
            <v>-7202226.8799999999</v>
          </cell>
        </row>
        <row r="702">
          <cell r="A702">
            <v>222102</v>
          </cell>
          <cell r="B702" t="str">
            <v>IMPUESTO SOBRE LA GANANCIA DIFERIDO</v>
          </cell>
          <cell r="C702">
            <v>-64700</v>
          </cell>
          <cell r="D702">
            <v>-64700</v>
          </cell>
        </row>
        <row r="703">
          <cell r="A703">
            <v>2221020101</v>
          </cell>
          <cell r="B703" t="str">
            <v>PASIVOS POR IMPUESTOS DIFERIDOS</v>
          </cell>
          <cell r="C703">
            <v>-64700</v>
          </cell>
          <cell r="D703">
            <v>-64700</v>
          </cell>
        </row>
        <row r="704">
          <cell r="A704">
            <v>223</v>
          </cell>
          <cell r="B704" t="str">
            <v>RETENCIONES Y APORTACIONES PATRONALES</v>
          </cell>
          <cell r="C704">
            <v>-387969.87</v>
          </cell>
          <cell r="D704">
            <v>-387969.87</v>
          </cell>
        </row>
        <row r="705">
          <cell r="A705">
            <v>2230</v>
          </cell>
          <cell r="B705" t="str">
            <v>RETENCIONES Y APORTACIONES PATRONALES</v>
          </cell>
          <cell r="C705">
            <v>-387969.87</v>
          </cell>
          <cell r="D705">
            <v>-387969.87</v>
          </cell>
        </row>
        <row r="706">
          <cell r="A706">
            <v>223000</v>
          </cell>
          <cell r="B706" t="str">
            <v>RETENCIONES</v>
          </cell>
          <cell r="C706">
            <v>-322134.13</v>
          </cell>
          <cell r="D706">
            <v>-322134.13</v>
          </cell>
        </row>
        <row r="707">
          <cell r="A707">
            <v>2230000100</v>
          </cell>
          <cell r="B707" t="str">
            <v>IMPUESTO SOBRE LA RENTA</v>
          </cell>
          <cell r="C707">
            <v>-264505.57</v>
          </cell>
          <cell r="D707">
            <v>-264505.57</v>
          </cell>
        </row>
        <row r="708">
          <cell r="A708">
            <v>223000010001</v>
          </cell>
          <cell r="B708" t="str">
            <v>EMPLEADOS</v>
          </cell>
          <cell r="C708">
            <v>-64036.5</v>
          </cell>
          <cell r="D708">
            <v>-64036.5</v>
          </cell>
        </row>
        <row r="709">
          <cell r="A709">
            <v>223000010003</v>
          </cell>
          <cell r="B709" t="str">
            <v>CAJAS DE CREDITO</v>
          </cell>
          <cell r="C709">
            <v>-139421.87</v>
          </cell>
          <cell r="D709">
            <v>-139421.87</v>
          </cell>
        </row>
        <row r="710">
          <cell r="A710">
            <v>223000010004</v>
          </cell>
          <cell r="B710" t="str">
            <v>BANCOS DE LOS TRABAJADORES</v>
          </cell>
          <cell r="C710">
            <v>-18231.22</v>
          </cell>
          <cell r="D710">
            <v>-18231.22</v>
          </cell>
        </row>
        <row r="711">
          <cell r="A711">
            <v>223000010005</v>
          </cell>
          <cell r="B711" t="str">
            <v>TERCERAS PERSONAS</v>
          </cell>
          <cell r="C711">
            <v>-42815.98</v>
          </cell>
          <cell r="D711">
            <v>-42815.98</v>
          </cell>
        </row>
        <row r="712">
          <cell r="A712">
            <v>22300001000501</v>
          </cell>
          <cell r="B712" t="str">
            <v>DOMICILIADAS</v>
          </cell>
          <cell r="C712">
            <v>-21211.62</v>
          </cell>
          <cell r="D712">
            <v>-21211.62</v>
          </cell>
        </row>
        <row r="713">
          <cell r="A713">
            <v>22300001000502</v>
          </cell>
          <cell r="B713" t="str">
            <v>NO DOMICILIADAS</v>
          </cell>
          <cell r="C713">
            <v>-21604.36</v>
          </cell>
          <cell r="D713">
            <v>-21604.36</v>
          </cell>
        </row>
        <row r="714">
          <cell r="A714">
            <v>2230000200</v>
          </cell>
          <cell r="B714" t="str">
            <v>ISSS</v>
          </cell>
          <cell r="C714">
            <v>-8696.0300000000007</v>
          </cell>
          <cell r="D714">
            <v>-8696.0300000000007</v>
          </cell>
        </row>
        <row r="715">
          <cell r="A715">
            <v>223000020001</v>
          </cell>
          <cell r="B715" t="str">
            <v>SALUD</v>
          </cell>
          <cell r="C715">
            <v>-8691.9599999999991</v>
          </cell>
          <cell r="D715">
            <v>-8691.9599999999991</v>
          </cell>
        </row>
        <row r="716">
          <cell r="A716">
            <v>223000020002</v>
          </cell>
          <cell r="B716" t="str">
            <v>INVALIDEZ, VEJEZ Y SOBREVIVIENCIA</v>
          </cell>
          <cell r="C716">
            <v>-4.07</v>
          </cell>
          <cell r="D716">
            <v>-4.07</v>
          </cell>
        </row>
        <row r="717">
          <cell r="A717">
            <v>2230000300</v>
          </cell>
          <cell r="B717" t="str">
            <v>AFPS</v>
          </cell>
          <cell r="C717">
            <v>-38028.33</v>
          </cell>
          <cell r="D717">
            <v>-38028.33</v>
          </cell>
        </row>
        <row r="718">
          <cell r="A718">
            <v>223000030001</v>
          </cell>
          <cell r="B718" t="str">
            <v>CONFIA</v>
          </cell>
          <cell r="C718">
            <v>-19851.43</v>
          </cell>
          <cell r="D718">
            <v>-19851.43</v>
          </cell>
        </row>
        <row r="719">
          <cell r="A719">
            <v>223000030002</v>
          </cell>
          <cell r="B719" t="str">
            <v>CRECER</v>
          </cell>
          <cell r="C719">
            <v>-18176.900000000001</v>
          </cell>
          <cell r="D719">
            <v>-18176.900000000001</v>
          </cell>
        </row>
        <row r="720">
          <cell r="A720">
            <v>2230000400</v>
          </cell>
          <cell r="B720" t="str">
            <v>ENTIDADES FINANCIERAS</v>
          </cell>
          <cell r="C720">
            <v>-4255.47</v>
          </cell>
          <cell r="D720">
            <v>-4255.47</v>
          </cell>
        </row>
        <row r="721">
          <cell r="A721">
            <v>223000040001</v>
          </cell>
          <cell r="B721" t="str">
            <v>BANCOS</v>
          </cell>
          <cell r="C721">
            <v>-4255.47</v>
          </cell>
          <cell r="D721">
            <v>-4255.47</v>
          </cell>
        </row>
        <row r="722">
          <cell r="A722">
            <v>22300004000101</v>
          </cell>
          <cell r="B722" t="str">
            <v>BANCO AGRICOLA S.A.</v>
          </cell>
          <cell r="C722">
            <v>-1964.41</v>
          </cell>
          <cell r="D722">
            <v>-1964.41</v>
          </cell>
        </row>
        <row r="723">
          <cell r="A723">
            <v>22300004000102</v>
          </cell>
          <cell r="B723" t="str">
            <v>BANCO CUSCATLAN SV, S.A.</v>
          </cell>
          <cell r="C723">
            <v>-134.72</v>
          </cell>
          <cell r="D723">
            <v>-134.72</v>
          </cell>
        </row>
        <row r="724">
          <cell r="A724">
            <v>22300004000103</v>
          </cell>
          <cell r="B724" t="str">
            <v>BANCO DE AMERICA CENTRAL</v>
          </cell>
          <cell r="C724">
            <v>-120.24</v>
          </cell>
          <cell r="D724">
            <v>-120.24</v>
          </cell>
        </row>
        <row r="725">
          <cell r="A725">
            <v>22300004000104</v>
          </cell>
          <cell r="B725" t="str">
            <v>BANCO CUSCATLAN, S.A.</v>
          </cell>
          <cell r="C725">
            <v>-302.32</v>
          </cell>
          <cell r="D725">
            <v>-302.32</v>
          </cell>
        </row>
        <row r="726">
          <cell r="A726">
            <v>22300004000106</v>
          </cell>
          <cell r="B726" t="str">
            <v>BANCO HIPOTECARIO</v>
          </cell>
          <cell r="C726">
            <v>-153.78</v>
          </cell>
          <cell r="D726">
            <v>-153.78</v>
          </cell>
        </row>
        <row r="727">
          <cell r="A727">
            <v>22300004000108</v>
          </cell>
          <cell r="B727" t="str">
            <v>BANCO PROMERICA</v>
          </cell>
          <cell r="C727">
            <v>-197.34</v>
          </cell>
          <cell r="D727">
            <v>-197.34</v>
          </cell>
        </row>
        <row r="728">
          <cell r="A728">
            <v>22300004000109</v>
          </cell>
          <cell r="B728" t="str">
            <v>DAVIVIENDA</v>
          </cell>
          <cell r="C728">
            <v>-134.16</v>
          </cell>
          <cell r="D728">
            <v>-134.16</v>
          </cell>
        </row>
        <row r="729">
          <cell r="A729">
            <v>22300004000113</v>
          </cell>
          <cell r="B729" t="str">
            <v>INTERMEDIARIOS FINANCIEROS NO BANCARIOS</v>
          </cell>
          <cell r="C729">
            <v>-504.63</v>
          </cell>
          <cell r="D729">
            <v>-504.63</v>
          </cell>
        </row>
        <row r="730">
          <cell r="A730">
            <v>2230000400011300</v>
          </cell>
          <cell r="B730" t="str">
            <v>BANCOS DE LOS TRABAJADORES</v>
          </cell>
          <cell r="C730">
            <v>-66.739999999999995</v>
          </cell>
          <cell r="D730">
            <v>-66.739999999999995</v>
          </cell>
        </row>
        <row r="731">
          <cell r="A731">
            <v>2230000400011300</v>
          </cell>
          <cell r="B731" t="str">
            <v>CAJAS DE CREDITO</v>
          </cell>
          <cell r="C731">
            <v>-437.89</v>
          </cell>
          <cell r="D731">
            <v>-437.89</v>
          </cell>
        </row>
        <row r="732">
          <cell r="A732">
            <v>22300004000114</v>
          </cell>
          <cell r="B732" t="str">
            <v>FEDECREDITO</v>
          </cell>
          <cell r="C732">
            <v>-743.87</v>
          </cell>
          <cell r="D732">
            <v>-743.87</v>
          </cell>
        </row>
        <row r="733">
          <cell r="A733">
            <v>2230000500</v>
          </cell>
          <cell r="B733" t="str">
            <v>PROCURADURIA GENERAL DE LA REPUBLICA</v>
          </cell>
          <cell r="C733">
            <v>-44.78</v>
          </cell>
          <cell r="D733">
            <v>-44.78</v>
          </cell>
        </row>
        <row r="734">
          <cell r="A734">
            <v>2230000600</v>
          </cell>
          <cell r="B734" t="str">
            <v>EMBARGOS JUDICIALES</v>
          </cell>
          <cell r="C734">
            <v>-5562.27</v>
          </cell>
          <cell r="D734">
            <v>-5562.27</v>
          </cell>
        </row>
        <row r="735">
          <cell r="A735">
            <v>2230009701</v>
          </cell>
          <cell r="B735" t="str">
            <v>OTRAS RETENCIONES</v>
          </cell>
          <cell r="C735">
            <v>-1041.68</v>
          </cell>
          <cell r="D735">
            <v>-1041.68</v>
          </cell>
        </row>
        <row r="736">
          <cell r="A736">
            <v>223000970101</v>
          </cell>
          <cell r="B736" t="str">
            <v>FONDO SOCIAL PARA LA VIVIENDA</v>
          </cell>
          <cell r="C736">
            <v>-116.4</v>
          </cell>
          <cell r="D736">
            <v>-116.4</v>
          </cell>
        </row>
        <row r="737">
          <cell r="A737">
            <v>223000970102</v>
          </cell>
          <cell r="B737" t="str">
            <v>PAN AMERICAM LIFE</v>
          </cell>
          <cell r="C737">
            <v>-82.91</v>
          </cell>
          <cell r="D737">
            <v>-82.91</v>
          </cell>
        </row>
        <row r="738">
          <cell r="A738">
            <v>223000970106</v>
          </cell>
          <cell r="B738" t="str">
            <v>IPSFA</v>
          </cell>
          <cell r="C738">
            <v>-8.5299999999999994</v>
          </cell>
          <cell r="D738">
            <v>-8.5299999999999994</v>
          </cell>
        </row>
        <row r="739">
          <cell r="A739">
            <v>223000970108</v>
          </cell>
          <cell r="B739" t="str">
            <v>OTROS</v>
          </cell>
          <cell r="C739">
            <v>-833.84</v>
          </cell>
          <cell r="D739">
            <v>-833.84</v>
          </cell>
        </row>
        <row r="740">
          <cell r="A740">
            <v>223002</v>
          </cell>
          <cell r="B740" t="str">
            <v>APORTACIONES PATRONALES</v>
          </cell>
          <cell r="C740">
            <v>-65835.740000000005</v>
          </cell>
          <cell r="D740">
            <v>-65835.740000000005</v>
          </cell>
        </row>
        <row r="741">
          <cell r="A741">
            <v>2230020100</v>
          </cell>
          <cell r="B741" t="str">
            <v>ISSS</v>
          </cell>
          <cell r="C741">
            <v>-22011.94</v>
          </cell>
          <cell r="D741">
            <v>-22011.94</v>
          </cell>
        </row>
        <row r="742">
          <cell r="A742">
            <v>223002010001</v>
          </cell>
          <cell r="B742" t="str">
            <v>SALUD</v>
          </cell>
          <cell r="C742">
            <v>-19278.740000000002</v>
          </cell>
          <cell r="D742">
            <v>-19278.740000000002</v>
          </cell>
        </row>
        <row r="743">
          <cell r="A743">
            <v>223002010003</v>
          </cell>
          <cell r="B743" t="str">
            <v>INSTITUTO SALVADORENO DE FORMACION PROFESIONAL</v>
          </cell>
          <cell r="C743">
            <v>-2733.2</v>
          </cell>
          <cell r="D743">
            <v>-2733.2</v>
          </cell>
        </row>
        <row r="744">
          <cell r="A744">
            <v>2230020200</v>
          </cell>
          <cell r="B744" t="str">
            <v>AFPS</v>
          </cell>
          <cell r="C744">
            <v>-43823.8</v>
          </cell>
          <cell r="D744">
            <v>-43823.8</v>
          </cell>
        </row>
        <row r="745">
          <cell r="A745">
            <v>223002020001</v>
          </cell>
          <cell r="B745" t="str">
            <v>CONFIA</v>
          </cell>
          <cell r="C745">
            <v>-23475.69</v>
          </cell>
          <cell r="D745">
            <v>-23475.69</v>
          </cell>
        </row>
        <row r="746">
          <cell r="A746">
            <v>223002020002</v>
          </cell>
          <cell r="B746" t="str">
            <v>CRECER</v>
          </cell>
          <cell r="C746">
            <v>-20348.11</v>
          </cell>
          <cell r="D746">
            <v>-20348.11</v>
          </cell>
        </row>
        <row r="747">
          <cell r="A747">
            <v>224</v>
          </cell>
          <cell r="B747" t="str">
            <v>OTROS PASIVOS</v>
          </cell>
          <cell r="C747">
            <v>-1934614.18</v>
          </cell>
          <cell r="D747">
            <v>-1934614.18</v>
          </cell>
        </row>
        <row r="748">
          <cell r="A748">
            <v>2240</v>
          </cell>
          <cell r="B748" t="str">
            <v>PROVISIONES</v>
          </cell>
          <cell r="C748">
            <v>-1934614.18</v>
          </cell>
          <cell r="D748">
            <v>-1934614.18</v>
          </cell>
        </row>
        <row r="749">
          <cell r="A749">
            <v>224001</v>
          </cell>
          <cell r="B749" t="str">
            <v>PROVISIONES LABORALES</v>
          </cell>
          <cell r="C749">
            <v>-821473.57</v>
          </cell>
          <cell r="D749">
            <v>-821473.57</v>
          </cell>
        </row>
        <row r="750">
          <cell r="A750">
            <v>2240010201</v>
          </cell>
          <cell r="B750" t="str">
            <v>VACACIONES</v>
          </cell>
          <cell r="C750">
            <v>-392089.29</v>
          </cell>
          <cell r="D750">
            <v>-392089.29</v>
          </cell>
        </row>
        <row r="751">
          <cell r="A751">
            <v>224001020101</v>
          </cell>
          <cell r="B751" t="str">
            <v>ORDINARIAS</v>
          </cell>
          <cell r="C751">
            <v>-392089.29</v>
          </cell>
          <cell r="D751">
            <v>-392089.29</v>
          </cell>
        </row>
        <row r="752">
          <cell r="A752">
            <v>2240010301</v>
          </cell>
          <cell r="B752" t="str">
            <v>GRATIFICACIONES</v>
          </cell>
          <cell r="C752">
            <v>-241505.59</v>
          </cell>
          <cell r="D752">
            <v>-241505.59</v>
          </cell>
        </row>
        <row r="753">
          <cell r="A753">
            <v>2240010401</v>
          </cell>
          <cell r="B753" t="str">
            <v>AGUINALDOS</v>
          </cell>
          <cell r="C753">
            <v>-80548.06</v>
          </cell>
          <cell r="D753">
            <v>-80548.06</v>
          </cell>
        </row>
        <row r="754">
          <cell r="A754">
            <v>2240010501</v>
          </cell>
          <cell r="B754" t="str">
            <v>INDEMNIZACIONES</v>
          </cell>
          <cell r="C754">
            <v>-107330.63</v>
          </cell>
          <cell r="D754">
            <v>-107330.63</v>
          </cell>
        </row>
        <row r="755">
          <cell r="A755">
            <v>224009</v>
          </cell>
          <cell r="B755" t="str">
            <v>PROGRAMAS DE LEALTAD</v>
          </cell>
          <cell r="C755">
            <v>-1093473.99</v>
          </cell>
          <cell r="D755">
            <v>-1093473.99</v>
          </cell>
        </row>
        <row r="756">
          <cell r="A756">
            <v>2240090101</v>
          </cell>
          <cell r="B756" t="str">
            <v>PROGRAMAS DE LEALTAD-ML</v>
          </cell>
          <cell r="C756">
            <v>-1093473.99</v>
          </cell>
          <cell r="D756">
            <v>-1093473.99</v>
          </cell>
        </row>
        <row r="757">
          <cell r="A757">
            <v>224009010101</v>
          </cell>
          <cell r="B757" t="str">
            <v>PROGRAMAS DE LEALTAD DE TARJETAS</v>
          </cell>
          <cell r="C757">
            <v>-1093473.99</v>
          </cell>
          <cell r="D757">
            <v>-1093473.99</v>
          </cell>
        </row>
        <row r="758">
          <cell r="A758">
            <v>22400901010103</v>
          </cell>
          <cell r="B758" t="str">
            <v>ADMINISTRACION PROGRAMA DE PROTECCION- TARJETA DE CREDITO</v>
          </cell>
          <cell r="C758">
            <v>-1093473.99</v>
          </cell>
          <cell r="D758">
            <v>-1093473.99</v>
          </cell>
        </row>
        <row r="759">
          <cell r="A759">
            <v>224099</v>
          </cell>
          <cell r="B759" t="str">
            <v>OTRAS PROVISIONES</v>
          </cell>
          <cell r="C759">
            <v>-19666.62</v>
          </cell>
          <cell r="D759">
            <v>-19666.62</v>
          </cell>
        </row>
        <row r="760">
          <cell r="A760">
            <v>2240999701</v>
          </cell>
          <cell r="B760" t="str">
            <v>OTRAS PROVISIONES ML</v>
          </cell>
          <cell r="C760">
            <v>-19666.62</v>
          </cell>
          <cell r="D760">
            <v>-19666.62</v>
          </cell>
        </row>
        <row r="761">
          <cell r="A761">
            <v>224099970103</v>
          </cell>
          <cell r="B761" t="str">
            <v>SERVICIOS DE AUDITORIA</v>
          </cell>
          <cell r="C761">
            <v>-19666.62</v>
          </cell>
          <cell r="D761">
            <v>-19666.62</v>
          </cell>
        </row>
        <row r="762">
          <cell r="A762">
            <v>22409997010301</v>
          </cell>
          <cell r="B762" t="str">
            <v>AUDITORIA EXTERNA</v>
          </cell>
          <cell r="C762">
            <v>-15000</v>
          </cell>
          <cell r="D762">
            <v>-15000</v>
          </cell>
        </row>
        <row r="763">
          <cell r="A763">
            <v>22409997010302</v>
          </cell>
          <cell r="B763" t="str">
            <v>AUDITORIA FISCAL</v>
          </cell>
          <cell r="C763">
            <v>-4666.62</v>
          </cell>
          <cell r="D763">
            <v>-4666.62</v>
          </cell>
        </row>
        <row r="764">
          <cell r="A764">
            <v>225</v>
          </cell>
          <cell r="B764" t="str">
            <v>PASIVOS DIFERIDOS</v>
          </cell>
          <cell r="C764">
            <v>-3522405.75</v>
          </cell>
          <cell r="D764">
            <v>-3522405.75</v>
          </cell>
        </row>
        <row r="765">
          <cell r="A765">
            <v>2250</v>
          </cell>
          <cell r="B765" t="str">
            <v>PASIVOS DIFERIDOS</v>
          </cell>
          <cell r="C765">
            <v>-3522405.75</v>
          </cell>
          <cell r="D765">
            <v>-3522405.75</v>
          </cell>
        </row>
        <row r="766">
          <cell r="A766">
            <v>225004</v>
          </cell>
          <cell r="B766" t="str">
            <v>INGRESOS PERCIBIDOS NO DEVENGADOS</v>
          </cell>
          <cell r="C766">
            <v>-3522405.75</v>
          </cell>
          <cell r="D766">
            <v>-3522405.75</v>
          </cell>
        </row>
        <row r="767">
          <cell r="A767">
            <v>2250040500</v>
          </cell>
          <cell r="B767" t="str">
            <v>OTRAS OPERACIONES</v>
          </cell>
          <cell r="C767">
            <v>-3522405.75</v>
          </cell>
          <cell r="D767">
            <v>-3522405.75</v>
          </cell>
        </row>
        <row r="768">
          <cell r="A768"/>
          <cell r="B768"/>
          <cell r="C768"/>
          <cell r="D768"/>
        </row>
        <row r="769">
          <cell r="A769"/>
          <cell r="B769" t="str">
            <v>TOTAL PASIVOS</v>
          </cell>
          <cell r="C769">
            <v>-518710702.81999999</v>
          </cell>
          <cell r="D769">
            <v>-518710702.81999999</v>
          </cell>
        </row>
        <row r="770">
          <cell r="A770"/>
          <cell r="B770"/>
          <cell r="C770"/>
          <cell r="D770"/>
        </row>
        <row r="771">
          <cell r="A771">
            <v>31</v>
          </cell>
          <cell r="B771" t="str">
            <v>PATRIMONIO</v>
          </cell>
          <cell r="C771">
            <v>-177115410.81</v>
          </cell>
          <cell r="D771">
            <v>-177115410.81</v>
          </cell>
        </row>
        <row r="772">
          <cell r="A772">
            <v>311</v>
          </cell>
          <cell r="B772" t="str">
            <v>CAPITAL SOCIAL</v>
          </cell>
          <cell r="C772">
            <v>-130670800</v>
          </cell>
          <cell r="D772">
            <v>-130670800</v>
          </cell>
        </row>
        <row r="773">
          <cell r="A773">
            <v>3110</v>
          </cell>
          <cell r="B773" t="str">
            <v>CAPITAL SOCIAL SUSCRITO</v>
          </cell>
          <cell r="C773">
            <v>-5714300</v>
          </cell>
          <cell r="D773">
            <v>-5714300</v>
          </cell>
        </row>
        <row r="774">
          <cell r="A774">
            <v>311001</v>
          </cell>
          <cell r="B774" t="str">
            <v>CAPITAL SUSCRITO</v>
          </cell>
          <cell r="C774">
            <v>-5714300</v>
          </cell>
          <cell r="D774">
            <v>-5714300</v>
          </cell>
        </row>
        <row r="775">
          <cell r="A775">
            <v>3110010101</v>
          </cell>
          <cell r="B775" t="str">
            <v>ACCIONES COMUNES</v>
          </cell>
          <cell r="C775">
            <v>-5714300</v>
          </cell>
          <cell r="D775">
            <v>-5714300</v>
          </cell>
        </row>
        <row r="776">
          <cell r="A776">
            <v>311001010101</v>
          </cell>
          <cell r="B776" t="str">
            <v>CAPITAL FIJO</v>
          </cell>
          <cell r="C776">
            <v>-5714300</v>
          </cell>
          <cell r="D776">
            <v>-5714300</v>
          </cell>
        </row>
        <row r="777">
          <cell r="A777">
            <v>3111</v>
          </cell>
          <cell r="B777" t="str">
            <v>CAPITAL SOCIAL VARIABLE</v>
          </cell>
          <cell r="C777">
            <v>-124956500</v>
          </cell>
          <cell r="D777">
            <v>-124956500</v>
          </cell>
        </row>
        <row r="778">
          <cell r="A778">
            <v>311101</v>
          </cell>
          <cell r="B778" t="str">
            <v>CAPITAL SUSCRITO PAGADO</v>
          </cell>
          <cell r="C778">
            <v>-124956500</v>
          </cell>
          <cell r="D778">
            <v>-124956500</v>
          </cell>
        </row>
        <row r="779">
          <cell r="A779">
            <v>3111010200</v>
          </cell>
          <cell r="B779" t="str">
            <v>ACCIONES</v>
          </cell>
          <cell r="C779">
            <v>-124956500</v>
          </cell>
          <cell r="D779">
            <v>-124956500</v>
          </cell>
        </row>
        <row r="780">
          <cell r="A780">
            <v>313</v>
          </cell>
          <cell r="B780" t="str">
            <v>RESERVAS DE CAPITAL</v>
          </cell>
          <cell r="C780">
            <v>-46444610.810000002</v>
          </cell>
          <cell r="D780">
            <v>-46444610.810000002</v>
          </cell>
        </row>
        <row r="781">
          <cell r="A781">
            <v>3130</v>
          </cell>
          <cell r="B781" t="str">
            <v>RESERVAS DE CAPITAL</v>
          </cell>
          <cell r="C781">
            <v>-46444610.810000002</v>
          </cell>
          <cell r="D781">
            <v>-46444610.810000002</v>
          </cell>
        </row>
        <row r="782">
          <cell r="A782">
            <v>313001</v>
          </cell>
          <cell r="B782" t="str">
            <v>RESERVAS</v>
          </cell>
          <cell r="C782">
            <v>-46444610.810000002</v>
          </cell>
          <cell r="D782">
            <v>-46444610.810000002</v>
          </cell>
        </row>
        <row r="783">
          <cell r="A783">
            <v>3130010100</v>
          </cell>
          <cell r="B783" t="str">
            <v>RESERVA LEGAL</v>
          </cell>
          <cell r="C783">
            <v>-46433246.420000002</v>
          </cell>
          <cell r="D783">
            <v>-46433246.420000002</v>
          </cell>
        </row>
        <row r="784">
          <cell r="A784">
            <v>3130010300</v>
          </cell>
          <cell r="B784" t="str">
            <v>RESERVAS VOLUNTARIAS</v>
          </cell>
          <cell r="C784">
            <v>-11364.39</v>
          </cell>
          <cell r="D784">
            <v>-11364.39</v>
          </cell>
        </row>
        <row r="785">
          <cell r="A785">
            <v>32</v>
          </cell>
          <cell r="B785" t="str">
            <v>PATRIMONIO RESTRINGIDO</v>
          </cell>
          <cell r="C785">
            <v>-12836434.09</v>
          </cell>
          <cell r="D785">
            <v>-12836434.09</v>
          </cell>
        </row>
        <row r="786">
          <cell r="A786">
            <v>321</v>
          </cell>
          <cell r="B786" t="str">
            <v>UTILIDADES NO DISTRIBUIBLES</v>
          </cell>
          <cell r="C786">
            <v>-8007696.6100000003</v>
          </cell>
          <cell r="D786">
            <v>-8007696.6100000003</v>
          </cell>
        </row>
        <row r="787">
          <cell r="A787">
            <v>3210</v>
          </cell>
          <cell r="B787" t="str">
            <v>UTILIDADES NO DISTRIBUIBLES</v>
          </cell>
          <cell r="C787">
            <v>-8007696.6100000003</v>
          </cell>
          <cell r="D787">
            <v>-8007696.6100000003</v>
          </cell>
        </row>
        <row r="788">
          <cell r="A788">
            <v>321001</v>
          </cell>
          <cell r="B788" t="str">
            <v>INGRESOS DEVENGADOS NO PERCIBIDOS</v>
          </cell>
          <cell r="C788">
            <v>-8007696.6100000003</v>
          </cell>
          <cell r="D788">
            <v>-8007696.6100000003</v>
          </cell>
        </row>
        <row r="789">
          <cell r="A789">
            <v>3210010101</v>
          </cell>
          <cell r="B789" t="str">
            <v>INTERESES</v>
          </cell>
          <cell r="C789">
            <v>-8007696.6100000003</v>
          </cell>
          <cell r="D789">
            <v>-8007696.6100000003</v>
          </cell>
        </row>
        <row r="790">
          <cell r="A790">
            <v>322</v>
          </cell>
          <cell r="B790" t="str">
            <v>DONACIONES</v>
          </cell>
          <cell r="C790">
            <v>-879.35</v>
          </cell>
          <cell r="D790">
            <v>-879.35</v>
          </cell>
        </row>
        <row r="791">
          <cell r="A791">
            <v>3220</v>
          </cell>
          <cell r="B791" t="str">
            <v>DONACIONES</v>
          </cell>
          <cell r="C791">
            <v>-879.35</v>
          </cell>
          <cell r="D791">
            <v>-879.35</v>
          </cell>
        </row>
        <row r="792">
          <cell r="A792">
            <v>322002</v>
          </cell>
          <cell r="B792" t="str">
            <v>OTRAS DONACIONES</v>
          </cell>
          <cell r="C792">
            <v>-879.35</v>
          </cell>
          <cell r="D792">
            <v>-879.35</v>
          </cell>
        </row>
        <row r="793">
          <cell r="A793">
            <v>3220020300</v>
          </cell>
          <cell r="B793" t="str">
            <v>MUEBLES</v>
          </cell>
          <cell r="C793">
            <v>-879.35</v>
          </cell>
          <cell r="D793">
            <v>-879.35</v>
          </cell>
        </row>
        <row r="794">
          <cell r="A794">
            <v>323</v>
          </cell>
          <cell r="B794" t="str">
            <v>OTRO RESULTADO INTEGRAL</v>
          </cell>
          <cell r="C794">
            <v>-4827858.13</v>
          </cell>
          <cell r="D794">
            <v>-4827858.13</v>
          </cell>
        </row>
        <row r="795">
          <cell r="A795">
            <v>3230</v>
          </cell>
          <cell r="B795" t="str">
            <v>OTRO RESULTADO INTEGRAL DE EJERCICIOS ANTERIORES</v>
          </cell>
          <cell r="C795">
            <v>-4827858.13</v>
          </cell>
          <cell r="D795">
            <v>-4827858.13</v>
          </cell>
        </row>
        <row r="796">
          <cell r="A796">
            <v>323001</v>
          </cell>
          <cell r="B796" t="str">
            <v>ELEMENTOS QUE NO SE RECLASIFICARAN EN RESULTADOS</v>
          </cell>
          <cell r="C796">
            <v>-4827858.13</v>
          </cell>
          <cell r="D796">
            <v>-4827858.13</v>
          </cell>
        </row>
        <row r="797">
          <cell r="A797">
            <v>3230010101</v>
          </cell>
          <cell r="B797" t="str">
            <v>SUPERAVIT POR REVALUACION</v>
          </cell>
          <cell r="C797">
            <v>-4827858.13</v>
          </cell>
          <cell r="D797">
            <v>-4827858.13</v>
          </cell>
        </row>
        <row r="798">
          <cell r="A798">
            <v>323001010101</v>
          </cell>
          <cell r="B798" t="str">
            <v>REVALUO DE INMUEBLES DEL ACTIVO FIJO</v>
          </cell>
          <cell r="C798">
            <v>-3283546.68</v>
          </cell>
          <cell r="D798">
            <v>-3283546.68</v>
          </cell>
        </row>
        <row r="799">
          <cell r="A799">
            <v>32300101010101</v>
          </cell>
          <cell r="B799" t="str">
            <v>TERRENOS</v>
          </cell>
          <cell r="C799">
            <v>-1504291.48</v>
          </cell>
          <cell r="D799">
            <v>-1504291.48</v>
          </cell>
        </row>
        <row r="800">
          <cell r="A800">
            <v>32300101010102</v>
          </cell>
          <cell r="B800" t="str">
            <v>EDIFICACIONES</v>
          </cell>
          <cell r="C800">
            <v>-1779255.2</v>
          </cell>
          <cell r="D800">
            <v>-1779255.2</v>
          </cell>
        </row>
        <row r="801">
          <cell r="A801">
            <v>323001010103</v>
          </cell>
          <cell r="B801" t="str">
            <v>REVALORIZACION DE OTROS ACTIVOS</v>
          </cell>
          <cell r="C801">
            <v>-1544311.45</v>
          </cell>
          <cell r="D801">
            <v>-1544311.45</v>
          </cell>
        </row>
        <row r="802">
          <cell r="A802"/>
          <cell r="B802"/>
          <cell r="C802"/>
          <cell r="D802"/>
        </row>
        <row r="803">
          <cell r="A803"/>
          <cell r="B803" t="str">
            <v>TOTAL PATRIMONIO</v>
          </cell>
          <cell r="C803">
            <v>-189951844.90000001</v>
          </cell>
          <cell r="D803">
            <v>-189951844.90000001</v>
          </cell>
        </row>
        <row r="804">
          <cell r="A804"/>
          <cell r="B804"/>
          <cell r="C804"/>
          <cell r="D804"/>
        </row>
        <row r="805">
          <cell r="A805">
            <v>61</v>
          </cell>
          <cell r="B805" t="str">
            <v>INGRESOS FINANCIEROS</v>
          </cell>
          <cell r="C805">
            <v>-7793081.6100000003</v>
          </cell>
          <cell r="D805">
            <v>-7793081.6100000003</v>
          </cell>
        </row>
        <row r="806">
          <cell r="A806">
            <v>611</v>
          </cell>
          <cell r="B806" t="str">
            <v>INGRESOS FINANCIEROS</v>
          </cell>
          <cell r="C806">
            <v>-7793081.6100000003</v>
          </cell>
          <cell r="D806">
            <v>-7793081.6100000003</v>
          </cell>
        </row>
        <row r="807">
          <cell r="A807">
            <v>6110</v>
          </cell>
          <cell r="B807" t="str">
            <v>INGRESOS FINANCIEROS</v>
          </cell>
          <cell r="C807">
            <v>-7793081.6100000003</v>
          </cell>
          <cell r="D807">
            <v>-7793081.6100000003</v>
          </cell>
        </row>
        <row r="808">
          <cell r="A808">
            <v>611001</v>
          </cell>
          <cell r="B808" t="str">
            <v>CARTERA DE PRESTAMOS</v>
          </cell>
          <cell r="C808">
            <v>-5618277.8200000003</v>
          </cell>
          <cell r="D808">
            <v>-5618277.8200000003</v>
          </cell>
        </row>
        <row r="809">
          <cell r="A809">
            <v>6110010100</v>
          </cell>
          <cell r="B809" t="str">
            <v>INTERESES</v>
          </cell>
          <cell r="C809">
            <v>-5618277.8200000003</v>
          </cell>
          <cell r="D809">
            <v>-5618277.8200000003</v>
          </cell>
        </row>
        <row r="810">
          <cell r="A810">
            <v>611001010001</v>
          </cell>
          <cell r="B810" t="str">
            <v>PACTADOS HASTA UN AÑO PLAZO</v>
          </cell>
          <cell r="C810">
            <v>-121480.89</v>
          </cell>
          <cell r="D810">
            <v>-121480.89</v>
          </cell>
        </row>
        <row r="811">
          <cell r="A811">
            <v>61100101000101</v>
          </cell>
          <cell r="B811" t="str">
            <v>OTORGAMIENTOS ORIGINALES</v>
          </cell>
          <cell r="C811">
            <v>-121480.89</v>
          </cell>
          <cell r="D811">
            <v>-121480.89</v>
          </cell>
        </row>
        <row r="812">
          <cell r="A812">
            <v>611001010002</v>
          </cell>
          <cell r="B812" t="str">
            <v>PACTADOS A MAS DE UN AÑO PLAZO</v>
          </cell>
          <cell r="C812">
            <v>-5496796.9299999997</v>
          </cell>
          <cell r="D812">
            <v>-5496796.9299999997</v>
          </cell>
        </row>
        <row r="813">
          <cell r="A813">
            <v>61100101000201</v>
          </cell>
          <cell r="B813" t="str">
            <v>OTORGAMIENTOS ORIGINALES</v>
          </cell>
          <cell r="C813">
            <v>-5496796.5199999996</v>
          </cell>
          <cell r="D813">
            <v>-5496796.5199999996</v>
          </cell>
        </row>
        <row r="814">
          <cell r="A814">
            <v>61100101000203</v>
          </cell>
          <cell r="B814" t="str">
            <v>INTERESES MORATORIOS</v>
          </cell>
          <cell r="C814">
            <v>-0.41</v>
          </cell>
          <cell r="D814">
            <v>-0.41</v>
          </cell>
        </row>
        <row r="815">
          <cell r="A815">
            <v>611002</v>
          </cell>
          <cell r="B815" t="str">
            <v>INSTRUMENTOS FINANCIEROS DE INVERSION</v>
          </cell>
          <cell r="C815">
            <v>-1454998.57</v>
          </cell>
          <cell r="D815">
            <v>-1454998.57</v>
          </cell>
        </row>
        <row r="816">
          <cell r="A816">
            <v>6110020300</v>
          </cell>
          <cell r="B816" t="str">
            <v>DE DEUDA DESIGNADOS A VALOR RAZONABLE CON CAMBIOS EN RESULTA</v>
          </cell>
          <cell r="C816">
            <v>-3865.71</v>
          </cell>
          <cell r="D816">
            <v>-3865.71</v>
          </cell>
        </row>
        <row r="817">
          <cell r="A817">
            <v>6110020600</v>
          </cell>
          <cell r="B817" t="str">
            <v>OTROS ACTIVOS A COSTO AMORTIZADO</v>
          </cell>
          <cell r="C817">
            <v>-1451132.86</v>
          </cell>
          <cell r="D817">
            <v>-1451132.86</v>
          </cell>
        </row>
        <row r="818">
          <cell r="A818">
            <v>611002060001</v>
          </cell>
          <cell r="B818" t="str">
            <v>CARTERA DE INVERSIONES</v>
          </cell>
          <cell r="C818">
            <v>-1451132.86</v>
          </cell>
          <cell r="D818">
            <v>-1451132.86</v>
          </cell>
        </row>
        <row r="819">
          <cell r="A819">
            <v>61100206000101</v>
          </cell>
          <cell r="B819" t="str">
            <v>INTERESES</v>
          </cell>
          <cell r="C819">
            <v>-1451132.86</v>
          </cell>
          <cell r="D819">
            <v>-1451132.86</v>
          </cell>
        </row>
        <row r="820">
          <cell r="A820">
            <v>6.1100206000101005E+17</v>
          </cell>
          <cell r="B820" t="str">
            <v>TITULOS VALORES TRANSFERIDOS</v>
          </cell>
          <cell r="C820">
            <v>-1451132.86</v>
          </cell>
          <cell r="D820">
            <v>-1451132.86</v>
          </cell>
        </row>
        <row r="821">
          <cell r="A821">
            <v>611003</v>
          </cell>
          <cell r="B821" t="str">
            <v>OPERACIONES CON PACTO DE RETROVENTA</v>
          </cell>
          <cell r="C821">
            <v>-13520.02</v>
          </cell>
          <cell r="D821">
            <v>-13520.02</v>
          </cell>
        </row>
        <row r="822">
          <cell r="A822">
            <v>6110030100</v>
          </cell>
          <cell r="B822" t="str">
            <v>PRIMAS</v>
          </cell>
          <cell r="C822">
            <v>-13520.02</v>
          </cell>
          <cell r="D822">
            <v>-13520.02</v>
          </cell>
        </row>
        <row r="823">
          <cell r="A823">
            <v>611003010001</v>
          </cell>
          <cell r="B823" t="str">
            <v>DOCUMENTOS ADQUIRIDOS HASTA UN AÑO PLAZO</v>
          </cell>
          <cell r="C823">
            <v>-13520.02</v>
          </cell>
          <cell r="D823">
            <v>-13520.02</v>
          </cell>
        </row>
        <row r="824">
          <cell r="A824">
            <v>611004</v>
          </cell>
          <cell r="B824" t="str">
            <v>INTERESES SOBRE DEPOSITOS</v>
          </cell>
          <cell r="C824">
            <v>-706285.2</v>
          </cell>
          <cell r="D824">
            <v>-706285.2</v>
          </cell>
        </row>
        <row r="825">
          <cell r="A825">
            <v>6110040100</v>
          </cell>
          <cell r="B825" t="str">
            <v>EN EL BCR</v>
          </cell>
          <cell r="C825">
            <v>-9804.5400000000009</v>
          </cell>
          <cell r="D825">
            <v>-9804.5400000000009</v>
          </cell>
        </row>
        <row r="826">
          <cell r="A826">
            <v>611004010001</v>
          </cell>
          <cell r="B826" t="str">
            <v>DEPOSITOS PARA RESERVA DE LIQUDEZ</v>
          </cell>
          <cell r="C826">
            <v>-9804.5400000000009</v>
          </cell>
          <cell r="D826">
            <v>-9804.5400000000009</v>
          </cell>
        </row>
        <row r="827">
          <cell r="A827">
            <v>6110040200</v>
          </cell>
          <cell r="B827" t="str">
            <v>EN OTRAS INSTITUCIONES FINANCIERAS</v>
          </cell>
          <cell r="C827">
            <v>-696480.66</v>
          </cell>
          <cell r="D827">
            <v>-696480.66</v>
          </cell>
        </row>
        <row r="828">
          <cell r="A828">
            <v>611004020001</v>
          </cell>
          <cell r="B828" t="str">
            <v>OTRAS ENTIDADES DEL SISTEMA FINANCIERO</v>
          </cell>
          <cell r="C828">
            <v>-696480.66</v>
          </cell>
          <cell r="D828">
            <v>-696480.66</v>
          </cell>
        </row>
        <row r="829">
          <cell r="A829">
            <v>61100402000101</v>
          </cell>
          <cell r="B829" t="str">
            <v>DEPOSITOS A LA VISTA</v>
          </cell>
          <cell r="C829">
            <v>-599141.77</v>
          </cell>
          <cell r="D829">
            <v>-599141.77</v>
          </cell>
        </row>
        <row r="830">
          <cell r="A830">
            <v>6110040200010100</v>
          </cell>
          <cell r="B830" t="str">
            <v>BANCOS</v>
          </cell>
          <cell r="C830">
            <v>-599141.77</v>
          </cell>
          <cell r="D830">
            <v>-599141.77</v>
          </cell>
        </row>
        <row r="831">
          <cell r="A831">
            <v>61100402000103</v>
          </cell>
          <cell r="B831" t="str">
            <v>DEPOSITOS A PLAZO</v>
          </cell>
          <cell r="C831">
            <v>-97338.89</v>
          </cell>
          <cell r="D831">
            <v>-97338.89</v>
          </cell>
        </row>
        <row r="832">
          <cell r="A832">
            <v>6110040200010300</v>
          </cell>
          <cell r="B832" t="str">
            <v>BANCOS</v>
          </cell>
          <cell r="C832">
            <v>-97338.89</v>
          </cell>
          <cell r="D832">
            <v>-97338.89</v>
          </cell>
        </row>
        <row r="833">
          <cell r="A833">
            <v>62</v>
          </cell>
          <cell r="B833" t="str">
            <v>OTROS INGRESOS FINANCIEROS</v>
          </cell>
          <cell r="C833">
            <v>-3601761.52</v>
          </cell>
          <cell r="D833">
            <v>-3601761.52</v>
          </cell>
        </row>
        <row r="834">
          <cell r="A834">
            <v>621</v>
          </cell>
          <cell r="B834" t="str">
            <v>OTROS INGRESOS FINANCIEROS</v>
          </cell>
          <cell r="C834">
            <v>-3601761.52</v>
          </cell>
          <cell r="D834">
            <v>-3601761.52</v>
          </cell>
        </row>
        <row r="835">
          <cell r="A835">
            <v>6210</v>
          </cell>
          <cell r="B835" t="str">
            <v>OTROS INGRESOS FINANCIEROS</v>
          </cell>
          <cell r="C835">
            <v>-3601761.52</v>
          </cell>
          <cell r="D835">
            <v>-3601761.52</v>
          </cell>
        </row>
        <row r="836">
          <cell r="A836">
            <v>621004</v>
          </cell>
          <cell r="B836" t="str">
            <v>COMISIONES DE OTROS SERVICIOS</v>
          </cell>
          <cell r="C836">
            <v>-3601761.52</v>
          </cell>
          <cell r="D836">
            <v>-3601761.52</v>
          </cell>
        </row>
        <row r="837">
          <cell r="A837">
            <v>6210040900</v>
          </cell>
          <cell r="B837" t="str">
            <v>CERTIFICACIONES DE CHEQUES</v>
          </cell>
          <cell r="C837">
            <v>-1.5</v>
          </cell>
          <cell r="D837">
            <v>-1.5</v>
          </cell>
        </row>
        <row r="838">
          <cell r="A838">
            <v>6210041400</v>
          </cell>
          <cell r="B838" t="str">
            <v>POR OPERACIONES CON SOCIEDADES DE SEGUROS</v>
          </cell>
          <cell r="C838">
            <v>-4761.49</v>
          </cell>
          <cell r="D838">
            <v>-4761.49</v>
          </cell>
        </row>
        <row r="839">
          <cell r="A839">
            <v>621004140001</v>
          </cell>
          <cell r="B839" t="str">
            <v>SERVICIO DE COMERCIALIZACION</v>
          </cell>
          <cell r="C839">
            <v>-4761.49</v>
          </cell>
          <cell r="D839">
            <v>-4761.49</v>
          </cell>
        </row>
        <row r="840">
          <cell r="A840">
            <v>62100414000102</v>
          </cell>
          <cell r="B840" t="str">
            <v>COMISION POR SERVICIO DE COMERCIALIZACION DE SEGUROS</v>
          </cell>
          <cell r="C840">
            <v>-4761.2</v>
          </cell>
          <cell r="D840">
            <v>-4761.2</v>
          </cell>
        </row>
        <row r="841">
          <cell r="A841">
            <v>62100414000103</v>
          </cell>
          <cell r="B841" t="str">
            <v>COMERCIALIZACION DE SEGURO REMESAS FAMILIARES</v>
          </cell>
          <cell r="C841">
            <v>-0.28999999999999998</v>
          </cell>
          <cell r="D841">
            <v>-0.28999999999999998</v>
          </cell>
        </row>
        <row r="842">
          <cell r="A842">
            <v>6210041700</v>
          </cell>
          <cell r="B842" t="str">
            <v>SERVICIOS DE CAPACITACION</v>
          </cell>
          <cell r="C842">
            <v>-44127</v>
          </cell>
          <cell r="D842">
            <v>-44127</v>
          </cell>
        </row>
        <row r="843">
          <cell r="A843">
            <v>6210042100</v>
          </cell>
          <cell r="B843" t="str">
            <v>ASESORIAS</v>
          </cell>
          <cell r="C843">
            <v>-13600</v>
          </cell>
          <cell r="D843">
            <v>-13600</v>
          </cell>
        </row>
        <row r="844">
          <cell r="A844">
            <v>6210049700</v>
          </cell>
          <cell r="B844" t="str">
            <v>OTROS</v>
          </cell>
          <cell r="C844">
            <v>-3539271.53</v>
          </cell>
          <cell r="D844">
            <v>-3539271.53</v>
          </cell>
        </row>
        <row r="845">
          <cell r="A845">
            <v>621004970001</v>
          </cell>
          <cell r="B845" t="str">
            <v>CONSULTA RIESGO CREDITICIO</v>
          </cell>
          <cell r="C845">
            <v>-10.37</v>
          </cell>
          <cell r="D845">
            <v>-10.37</v>
          </cell>
        </row>
        <row r="846">
          <cell r="A846">
            <v>62100497000102</v>
          </cell>
          <cell r="B846" t="str">
            <v>COMISION POR RUTEO DE TRANSACCION DE KIOSKOS</v>
          </cell>
          <cell r="C846">
            <v>-10.37</v>
          </cell>
          <cell r="D846">
            <v>-10.37</v>
          </cell>
        </row>
        <row r="847">
          <cell r="A847">
            <v>621004970002</v>
          </cell>
          <cell r="B847" t="str">
            <v>SERVICIO DE REMESAS</v>
          </cell>
          <cell r="C847">
            <v>-329404.79999999999</v>
          </cell>
          <cell r="D847">
            <v>-329404.79999999999</v>
          </cell>
        </row>
        <row r="848">
          <cell r="A848">
            <v>62100497000201</v>
          </cell>
          <cell r="B848" t="str">
            <v>COMISION POR PAGO REMESAS FAMILIARES</v>
          </cell>
          <cell r="C848">
            <v>-329404.79999999999</v>
          </cell>
          <cell r="D848">
            <v>-329404.79999999999</v>
          </cell>
        </row>
        <row r="849">
          <cell r="A849">
            <v>621004970003</v>
          </cell>
          <cell r="B849" t="str">
            <v>SERVICIO DE COLECTURIA</v>
          </cell>
          <cell r="C849">
            <v>-1128.96</v>
          </cell>
          <cell r="D849">
            <v>-1128.96</v>
          </cell>
        </row>
        <row r="850">
          <cell r="A850">
            <v>62100497000304</v>
          </cell>
          <cell r="B850" t="str">
            <v>COMISION POR SERVICIO DE COLECTURIA BELCORP</v>
          </cell>
          <cell r="C850">
            <v>-484.12</v>
          </cell>
          <cell r="D850">
            <v>-484.12</v>
          </cell>
        </row>
        <row r="851">
          <cell r="A851">
            <v>62100497000305</v>
          </cell>
          <cell r="B851" t="str">
            <v>OTROS SERVICIOS DE COLECTURIA</v>
          </cell>
          <cell r="C851">
            <v>-644.84</v>
          </cell>
          <cell r="D851">
            <v>-644.84</v>
          </cell>
        </row>
        <row r="852">
          <cell r="A852">
            <v>621004970004</v>
          </cell>
          <cell r="B852" t="str">
            <v>SERVICIO DE TARJETAS</v>
          </cell>
          <cell r="C852">
            <v>-1943127.64</v>
          </cell>
          <cell r="D852">
            <v>-1943127.64</v>
          </cell>
        </row>
        <row r="853">
          <cell r="A853">
            <v>62100497000401</v>
          </cell>
          <cell r="B853" t="str">
            <v>TARJETAS DE CREDITO</v>
          </cell>
          <cell r="C853">
            <v>-1018050.04</v>
          </cell>
          <cell r="D853">
            <v>-1018050.04</v>
          </cell>
        </row>
        <row r="854">
          <cell r="A854">
            <v>6210049700040100</v>
          </cell>
          <cell r="B854" t="str">
            <v>COMISIONES POR SERVICIO DE RETIRO TARJETA DE CREDITO ATMS</v>
          </cell>
          <cell r="C854">
            <v>-101.7</v>
          </cell>
          <cell r="D854">
            <v>-101.7</v>
          </cell>
        </row>
        <row r="855">
          <cell r="A855">
            <v>6210049700040100</v>
          </cell>
          <cell r="B855" t="str">
            <v>COMISION RUTEO TRANSACCIONES TARJETA DE CREDITO POS</v>
          </cell>
          <cell r="C855">
            <v>-486670.43</v>
          </cell>
          <cell r="D855">
            <v>-486670.43</v>
          </cell>
        </row>
        <row r="856">
          <cell r="A856">
            <v>6210049700040100</v>
          </cell>
          <cell r="B856" t="str">
            <v>ADMINISTRACION TARJETA DE CREDITO</v>
          </cell>
          <cell r="C856">
            <v>-531277.91</v>
          </cell>
          <cell r="D856">
            <v>-531277.91</v>
          </cell>
        </row>
        <row r="857">
          <cell r="A857">
            <v>62100497000402</v>
          </cell>
          <cell r="B857" t="str">
            <v>TARJETAS DE DEBITO</v>
          </cell>
          <cell r="C857">
            <v>-925077.6</v>
          </cell>
          <cell r="D857">
            <v>-925077.6</v>
          </cell>
        </row>
        <row r="858">
          <cell r="A858">
            <v>6210049700040200</v>
          </cell>
          <cell r="B858" t="str">
            <v>COMISIONES POR COMPRA TARJETAS DE DEBITO</v>
          </cell>
          <cell r="C858">
            <v>-160476.03</v>
          </cell>
          <cell r="D858">
            <v>-160476.03</v>
          </cell>
        </row>
        <row r="859">
          <cell r="A859">
            <v>6210049700040200</v>
          </cell>
          <cell r="B859" t="str">
            <v>COMISIONES POR SERVICIO RETIRO DE EFECTIVO TARJETA DE DEBITO</v>
          </cell>
          <cell r="C859">
            <v>-26843.65</v>
          </cell>
          <cell r="D859">
            <v>-26843.65</v>
          </cell>
        </row>
        <row r="860">
          <cell r="A860">
            <v>6210049700040200</v>
          </cell>
          <cell r="B860" t="str">
            <v>COMISION RUTEO TRANSACCIONES TARJETA DE DEBITO POS</v>
          </cell>
          <cell r="C860">
            <v>-245819.92</v>
          </cell>
          <cell r="D860">
            <v>-245819.92</v>
          </cell>
        </row>
        <row r="861">
          <cell r="A861">
            <v>6210049700040210</v>
          </cell>
          <cell r="B861" t="str">
            <v>ADMINISTRACION TARJETA DE DEBITO</v>
          </cell>
          <cell r="C861">
            <v>-491938</v>
          </cell>
          <cell r="D861">
            <v>-491938</v>
          </cell>
        </row>
        <row r="862">
          <cell r="A862">
            <v>621004970005</v>
          </cell>
          <cell r="B862" t="str">
            <v>SERVICIO DE CALL CENTER</v>
          </cell>
          <cell r="C862">
            <v>-245868.28</v>
          </cell>
          <cell r="D862">
            <v>-245868.28</v>
          </cell>
        </row>
        <row r="863">
          <cell r="A863">
            <v>62100497000502</v>
          </cell>
          <cell r="B863" t="str">
            <v>CALL CENTER TARJETAS</v>
          </cell>
          <cell r="C863">
            <v>-245868.28</v>
          </cell>
          <cell r="D863">
            <v>-245868.28</v>
          </cell>
        </row>
        <row r="864">
          <cell r="A864">
            <v>621004970006</v>
          </cell>
          <cell r="B864" t="str">
            <v>SERVICIO DE ATM´S</v>
          </cell>
          <cell r="C864">
            <v>-264316.95</v>
          </cell>
          <cell r="D864">
            <v>-264316.95</v>
          </cell>
        </row>
        <row r="865">
          <cell r="A865">
            <v>62100497000601</v>
          </cell>
          <cell r="B865" t="str">
            <v>COMISIONES POR SERVICIO DE RED ATM´S</v>
          </cell>
          <cell r="C865">
            <v>-244316.95</v>
          </cell>
          <cell r="D865">
            <v>-244316.95</v>
          </cell>
        </row>
        <row r="866">
          <cell r="A866">
            <v>62100497000602</v>
          </cell>
          <cell r="B866" t="str">
            <v>ADMINISTRACION Y OTROS SERVICIOS ATM´S</v>
          </cell>
          <cell r="C866">
            <v>-20000</v>
          </cell>
          <cell r="D866">
            <v>-20000</v>
          </cell>
        </row>
        <row r="867">
          <cell r="A867">
            <v>621004970007</v>
          </cell>
          <cell r="B867" t="str">
            <v>CORRESPONSALES NO BANCARIOS</v>
          </cell>
          <cell r="C867">
            <v>-47890.239999999998</v>
          </cell>
          <cell r="D867">
            <v>-47890.239999999998</v>
          </cell>
        </row>
        <row r="868">
          <cell r="A868">
            <v>62100497000702</v>
          </cell>
          <cell r="B868" t="str">
            <v>COMISION POR SERVICIOS DE RED DE CNB</v>
          </cell>
          <cell r="C868">
            <v>-35613.14</v>
          </cell>
          <cell r="D868">
            <v>-35613.14</v>
          </cell>
        </row>
        <row r="869">
          <cell r="A869">
            <v>62100497000704</v>
          </cell>
          <cell r="B869" t="str">
            <v>COMISION DE SERVICIOS CNB´S ADMINISTRADOS POR FEDESERVI</v>
          </cell>
          <cell r="C869">
            <v>-877.1</v>
          </cell>
          <cell r="D869">
            <v>-877.1</v>
          </cell>
        </row>
        <row r="870">
          <cell r="A870">
            <v>62100497000706</v>
          </cell>
          <cell r="B870" t="str">
            <v>ADMINISTRACION Y OTROS SERVICIOS CNB</v>
          </cell>
          <cell r="C870">
            <v>-11400</v>
          </cell>
          <cell r="D870">
            <v>-11400</v>
          </cell>
        </row>
        <row r="871">
          <cell r="A871">
            <v>621004970008</v>
          </cell>
          <cell r="B871" t="str">
            <v>SERVICIO DE BANCA MOVIL</v>
          </cell>
          <cell r="C871">
            <v>-455761.8</v>
          </cell>
          <cell r="D871">
            <v>-455761.8</v>
          </cell>
        </row>
        <row r="872">
          <cell r="A872">
            <v>62100497000801</v>
          </cell>
          <cell r="B872" t="str">
            <v>COMISION POR SERVICIO DE BANCA MOVIL</v>
          </cell>
          <cell r="C872">
            <v>-274046.3</v>
          </cell>
          <cell r="D872">
            <v>-274046.3</v>
          </cell>
        </row>
        <row r="873">
          <cell r="A873">
            <v>62100497000802</v>
          </cell>
          <cell r="B873" t="str">
            <v>SERVICIO DE ADMINISTRACION DE BANCA MOVIL</v>
          </cell>
          <cell r="C873">
            <v>-181715.5</v>
          </cell>
          <cell r="D873">
            <v>-181715.5</v>
          </cell>
        </row>
        <row r="874">
          <cell r="A874">
            <v>621004970010</v>
          </cell>
          <cell r="B874" t="str">
            <v>SERVICIO DE KIOSKOS FINANCIEROS</v>
          </cell>
          <cell r="C874">
            <v>-1950.26</v>
          </cell>
          <cell r="D874">
            <v>-1950.26</v>
          </cell>
        </row>
        <row r="875">
          <cell r="A875">
            <v>62100497001001</v>
          </cell>
          <cell r="B875" t="str">
            <v>COMISION POR USO DE KIOSKOS</v>
          </cell>
          <cell r="C875">
            <v>-0.26</v>
          </cell>
          <cell r="D875">
            <v>-0.26</v>
          </cell>
        </row>
        <row r="876">
          <cell r="A876">
            <v>62100497001003</v>
          </cell>
          <cell r="B876" t="str">
            <v>COMISION POR SERVICIO DE ADMINISTRACION DE KIOSKOS</v>
          </cell>
          <cell r="C876">
            <v>-1950</v>
          </cell>
          <cell r="D876">
            <v>-1950</v>
          </cell>
        </row>
        <row r="877">
          <cell r="A877">
            <v>621004970011</v>
          </cell>
          <cell r="B877" t="str">
            <v>INGRESO POR SERVICIOS DE AGENCIAS DE FEDECREDITO</v>
          </cell>
          <cell r="C877">
            <v>-5042.68</v>
          </cell>
          <cell r="D877">
            <v>-5042.68</v>
          </cell>
        </row>
        <row r="878">
          <cell r="A878">
            <v>62100497001101</v>
          </cell>
          <cell r="B878" t="str">
            <v>AGENCIA MULTIPLAZA</v>
          </cell>
          <cell r="C878">
            <v>-3132.6</v>
          </cell>
          <cell r="D878">
            <v>-3132.6</v>
          </cell>
        </row>
        <row r="879">
          <cell r="A879">
            <v>62100497001102</v>
          </cell>
          <cell r="B879" t="str">
            <v>AGENCIA WORLD TRADE CENTER</v>
          </cell>
          <cell r="C879">
            <v>-1910.08</v>
          </cell>
          <cell r="D879">
            <v>-1910.08</v>
          </cell>
        </row>
        <row r="880">
          <cell r="A880">
            <v>621004970099</v>
          </cell>
          <cell r="B880" t="str">
            <v>OTROS</v>
          </cell>
          <cell r="C880">
            <v>-244769.55</v>
          </cell>
          <cell r="D880">
            <v>-244769.55</v>
          </cell>
        </row>
        <row r="881">
          <cell r="A881">
            <v>62100497009903</v>
          </cell>
          <cell r="B881" t="str">
            <v>SERVICIO DE SALUD A TU ALCANCE</v>
          </cell>
          <cell r="C881">
            <v>-1404.87</v>
          </cell>
          <cell r="D881">
            <v>-1404.87</v>
          </cell>
        </row>
        <row r="882">
          <cell r="A882">
            <v>62100497009905</v>
          </cell>
          <cell r="B882" t="str">
            <v>RESGUARDO Y CUSTODIA DE DOCUMENTOS</v>
          </cell>
          <cell r="C882">
            <v>-4721.7</v>
          </cell>
          <cell r="D882">
            <v>-4721.7</v>
          </cell>
        </row>
        <row r="883">
          <cell r="A883">
            <v>62100497009906</v>
          </cell>
          <cell r="B883" t="str">
            <v>OTRAS COMISIONES</v>
          </cell>
          <cell r="C883">
            <v>-8537.92</v>
          </cell>
          <cell r="D883">
            <v>-8537.92</v>
          </cell>
        </row>
        <row r="884">
          <cell r="A884">
            <v>62100497009908</v>
          </cell>
          <cell r="B884" t="str">
            <v>SERVICIO SARO</v>
          </cell>
          <cell r="C884">
            <v>-65663.820000000007</v>
          </cell>
          <cell r="D884">
            <v>-65663.820000000007</v>
          </cell>
        </row>
        <row r="885">
          <cell r="A885">
            <v>62100497009909</v>
          </cell>
          <cell r="B885" t="str">
            <v>SERVICIO CREDIT SCORING</v>
          </cell>
          <cell r="C885">
            <v>-66902.759999999995</v>
          </cell>
          <cell r="D885">
            <v>-66902.759999999995</v>
          </cell>
        </row>
        <row r="886">
          <cell r="A886">
            <v>62100497009910</v>
          </cell>
          <cell r="B886" t="str">
            <v>COMISION POR OPERACIONES INTERENTIDADES</v>
          </cell>
          <cell r="C886">
            <v>-845.5</v>
          </cell>
          <cell r="D886">
            <v>-845.5</v>
          </cell>
        </row>
        <row r="887">
          <cell r="A887">
            <v>62100497009913</v>
          </cell>
          <cell r="B887" t="str">
            <v>SERVICIO DE SELECCION Y EVALUACION DE RECURSOS HUMANOS</v>
          </cell>
          <cell r="C887">
            <v>-4795</v>
          </cell>
          <cell r="D887">
            <v>-4795</v>
          </cell>
        </row>
        <row r="888">
          <cell r="A888">
            <v>62100497009914</v>
          </cell>
          <cell r="B888" t="str">
            <v>SERVICIO DE CIERRE CENTRALIZADO EN CADI</v>
          </cell>
          <cell r="C888">
            <v>-46017.919999999998</v>
          </cell>
          <cell r="D888">
            <v>-46017.919999999998</v>
          </cell>
        </row>
        <row r="889">
          <cell r="A889">
            <v>62100497009915</v>
          </cell>
          <cell r="B889" t="str">
            <v>SERVICIO DE ASESORIA MYPE</v>
          </cell>
          <cell r="C889">
            <v>-45880.06</v>
          </cell>
          <cell r="D889">
            <v>-45880.06</v>
          </cell>
        </row>
        <row r="890">
          <cell r="A890">
            <v>63</v>
          </cell>
          <cell r="B890" t="str">
            <v>INGRESOS DE OTRAS OPERACIONES</v>
          </cell>
          <cell r="C890">
            <v>-82016.03</v>
          </cell>
          <cell r="D890">
            <v>-82016.03</v>
          </cell>
        </row>
        <row r="891">
          <cell r="A891">
            <v>631</v>
          </cell>
          <cell r="B891" t="str">
            <v>INGRESOS DE OTRAS OPERACIONES</v>
          </cell>
          <cell r="C891">
            <v>-82016.03</v>
          </cell>
          <cell r="D891">
            <v>-82016.03</v>
          </cell>
        </row>
        <row r="892">
          <cell r="A892">
            <v>6310</v>
          </cell>
          <cell r="B892" t="str">
            <v>INGRESOS DE OTRAS OPERACIONES</v>
          </cell>
          <cell r="C892">
            <v>-82016.03</v>
          </cell>
          <cell r="D892">
            <v>-82016.03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-15920.38</v>
          </cell>
          <cell r="D893">
            <v>-15920.38</v>
          </cell>
        </row>
        <row r="894">
          <cell r="A894">
            <v>6310030100</v>
          </cell>
          <cell r="B894" t="str">
            <v>ACTIVO FISICOS</v>
          </cell>
          <cell r="C894">
            <v>-15920.38</v>
          </cell>
          <cell r="D894">
            <v>-15920.38</v>
          </cell>
        </row>
        <row r="895">
          <cell r="A895">
            <v>631003010001</v>
          </cell>
          <cell r="B895" t="str">
            <v>INMUEBLES</v>
          </cell>
          <cell r="C895">
            <v>-15920.38</v>
          </cell>
          <cell r="D895">
            <v>-15920.38</v>
          </cell>
        </row>
        <row r="896">
          <cell r="A896">
            <v>631099</v>
          </cell>
          <cell r="B896" t="str">
            <v>OTROS INGRESOS</v>
          </cell>
          <cell r="C896">
            <v>-66095.649999999994</v>
          </cell>
          <cell r="D896">
            <v>-66095.649999999994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-28733.34</v>
          </cell>
          <cell r="D897">
            <v>-28733.34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-8088.6</v>
          </cell>
          <cell r="D898">
            <v>-8088.6</v>
          </cell>
        </row>
        <row r="899">
          <cell r="A899">
            <v>63109903000102</v>
          </cell>
          <cell r="B899" t="str">
            <v>INTERESES</v>
          </cell>
          <cell r="C899">
            <v>-8088.6</v>
          </cell>
          <cell r="D899">
            <v>-8088.6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-8088.6</v>
          </cell>
          <cell r="D900">
            <v>-8088.6</v>
          </cell>
        </row>
        <row r="901">
          <cell r="A901">
            <v>631099030005</v>
          </cell>
          <cell r="B901" t="str">
            <v>RESERVA VOLUNTARIA DE PRESTAMOS</v>
          </cell>
          <cell r="C901">
            <v>-20644.740000000002</v>
          </cell>
          <cell r="D901">
            <v>-20644.740000000002</v>
          </cell>
        </row>
        <row r="902">
          <cell r="A902">
            <v>6310999700</v>
          </cell>
          <cell r="B902" t="str">
            <v>OTROS</v>
          </cell>
          <cell r="C902">
            <v>-37362.31</v>
          </cell>
          <cell r="D902">
            <v>-37362.31</v>
          </cell>
        </row>
        <row r="903">
          <cell r="A903">
            <v>631099970004</v>
          </cell>
          <cell r="B903" t="str">
            <v>ASISTENCIA MEDICA</v>
          </cell>
          <cell r="C903">
            <v>-637.16</v>
          </cell>
          <cell r="D903">
            <v>-637.16</v>
          </cell>
        </row>
        <row r="904">
          <cell r="A904">
            <v>631099970006</v>
          </cell>
          <cell r="B904" t="str">
            <v>INGRESOS POR SOBREGIRO DISPONIBLE DE ENTIDADES SOCIAS</v>
          </cell>
          <cell r="C904">
            <v>-3364.67</v>
          </cell>
          <cell r="D904">
            <v>-3364.67</v>
          </cell>
        </row>
        <row r="905">
          <cell r="A905">
            <v>631099970099</v>
          </cell>
          <cell r="B905" t="str">
            <v>OTROS</v>
          </cell>
          <cell r="C905">
            <v>-33360.480000000003</v>
          </cell>
          <cell r="D905">
            <v>-33360.480000000003</v>
          </cell>
        </row>
        <row r="906">
          <cell r="A906"/>
          <cell r="B906"/>
          <cell r="C906"/>
          <cell r="D906"/>
        </row>
        <row r="907">
          <cell r="A907"/>
          <cell r="B907" t="str">
            <v>TOTAL INGRESOS</v>
          </cell>
          <cell r="C907">
            <v>-11476859.16</v>
          </cell>
          <cell r="D907">
            <v>-11476859.16</v>
          </cell>
        </row>
        <row r="908">
          <cell r="A908"/>
          <cell r="B908"/>
          <cell r="C908"/>
          <cell r="D908"/>
        </row>
        <row r="909">
          <cell r="A909"/>
          <cell r="B909" t="str">
            <v>TOTAL CUENTAS ACREEDORAS</v>
          </cell>
          <cell r="C909">
            <v>-720139406.88</v>
          </cell>
          <cell r="D909">
            <v>-720139406.88</v>
          </cell>
        </row>
        <row r="910">
          <cell r="A910"/>
          <cell r="B910"/>
          <cell r="C910"/>
          <cell r="D910"/>
        </row>
        <row r="911">
          <cell r="A911"/>
          <cell r="B911" t="str">
            <v>CUENTAS DE ORDEN</v>
          </cell>
          <cell r="C911">
            <v>0</v>
          </cell>
          <cell r="D911">
            <v>0</v>
          </cell>
        </row>
        <row r="912">
          <cell r="A912"/>
          <cell r="B912"/>
          <cell r="C912"/>
          <cell r="D912"/>
        </row>
        <row r="913">
          <cell r="A913">
            <v>91</v>
          </cell>
          <cell r="B913" t="str">
            <v>INFORMACION FINANCIERA</v>
          </cell>
          <cell r="C913">
            <v>176405996.00999999</v>
          </cell>
          <cell r="D913">
            <v>176405996.00999999</v>
          </cell>
        </row>
        <row r="914">
          <cell r="A914">
            <v>911</v>
          </cell>
          <cell r="B914" t="str">
            <v>DERECHOS Y OBLIGACIONES POR CREDITOS</v>
          </cell>
          <cell r="C914">
            <v>75915552.75</v>
          </cell>
          <cell r="D914">
            <v>75915552.75</v>
          </cell>
        </row>
        <row r="915">
          <cell r="A915">
            <v>9110</v>
          </cell>
          <cell r="B915" t="str">
            <v>DERECHOS Y OBLIGACIONES POR CREDITOS</v>
          </cell>
          <cell r="C915">
            <v>75915552.75</v>
          </cell>
          <cell r="D915">
            <v>75915552.75</v>
          </cell>
        </row>
        <row r="916">
          <cell r="A916">
            <v>911001</v>
          </cell>
          <cell r="B916" t="str">
            <v>DISPONIBILIDAD POR CREDITOS OBTENIDOS</v>
          </cell>
          <cell r="C916">
            <v>75915552.75</v>
          </cell>
          <cell r="D916">
            <v>75915552.75</v>
          </cell>
        </row>
        <row r="917">
          <cell r="A917">
            <v>9110010101</v>
          </cell>
          <cell r="B917" t="str">
            <v>OTORGADOS POR BANDESAL - ML</v>
          </cell>
          <cell r="C917">
            <v>38776331.479999997</v>
          </cell>
          <cell r="D917">
            <v>38776331.479999997</v>
          </cell>
        </row>
        <row r="918">
          <cell r="A918">
            <v>9110010501</v>
          </cell>
          <cell r="B918" t="str">
            <v>OTORGADOS POR BANCOS - ML</v>
          </cell>
          <cell r="C918">
            <v>9925000</v>
          </cell>
          <cell r="D918">
            <v>9925000</v>
          </cell>
        </row>
        <row r="919">
          <cell r="A919">
            <v>9110010701</v>
          </cell>
          <cell r="B919" t="str">
            <v>OTORGADOS POR BANCOS EXTRANJEROS - ML</v>
          </cell>
          <cell r="C919">
            <v>27214221.27</v>
          </cell>
          <cell r="D919">
            <v>27214221.27</v>
          </cell>
        </row>
        <row r="920">
          <cell r="A920">
            <v>912</v>
          </cell>
          <cell r="B920" t="str">
            <v>FIDEICOMISOS Y FONDOS RECIBIDOS EN ADMINISTRACION</v>
          </cell>
          <cell r="C920">
            <v>7084498.04</v>
          </cell>
          <cell r="D920">
            <v>7084498.04</v>
          </cell>
        </row>
        <row r="921">
          <cell r="A921">
            <v>9120</v>
          </cell>
          <cell r="B921" t="str">
            <v>FIDEICOMISOS Y FONDOS RECIBIDOS EN ADMINISTRACION</v>
          </cell>
          <cell r="C921">
            <v>7084498.04</v>
          </cell>
          <cell r="D921">
            <v>7084498.04</v>
          </cell>
        </row>
        <row r="922">
          <cell r="A922">
            <v>912002</v>
          </cell>
          <cell r="B922" t="str">
            <v>FONDOS RECIBIDOS EN ADMINISTRACION</v>
          </cell>
          <cell r="C922">
            <v>7084498.04</v>
          </cell>
          <cell r="D922">
            <v>7084498.04</v>
          </cell>
        </row>
        <row r="923">
          <cell r="A923">
            <v>9120020001</v>
          </cell>
          <cell r="B923" t="str">
            <v>FONDOS RECIBIDOS EN ADMINISTRACION - ML</v>
          </cell>
          <cell r="C923">
            <v>7084498.04</v>
          </cell>
          <cell r="D923">
            <v>7084498.04</v>
          </cell>
        </row>
        <row r="924">
          <cell r="A924">
            <v>912002000101</v>
          </cell>
          <cell r="B924" t="str">
            <v>PRODERNOR</v>
          </cell>
          <cell r="C924">
            <v>6346.6</v>
          </cell>
          <cell r="D924">
            <v>6346.6</v>
          </cell>
        </row>
        <row r="925">
          <cell r="A925">
            <v>912002000103</v>
          </cell>
          <cell r="B925" t="str">
            <v>OTROS FONDOS</v>
          </cell>
          <cell r="C925">
            <v>5257165.34</v>
          </cell>
          <cell r="D925">
            <v>5257165.34</v>
          </cell>
        </row>
        <row r="926">
          <cell r="A926">
            <v>91200200010301</v>
          </cell>
          <cell r="B926" t="str">
            <v>PROYECTO IMCA - FEDECREDITO</v>
          </cell>
          <cell r="C926">
            <v>5257165.34</v>
          </cell>
          <cell r="D926">
            <v>5257165.34</v>
          </cell>
        </row>
        <row r="927">
          <cell r="A927">
            <v>9120020001030100</v>
          </cell>
          <cell r="B927" t="str">
            <v>APORTE IMCA WSBI</v>
          </cell>
          <cell r="C927">
            <v>1800000</v>
          </cell>
          <cell r="D927">
            <v>1800000</v>
          </cell>
        </row>
        <row r="928">
          <cell r="A928">
            <v>9120020001030100</v>
          </cell>
          <cell r="B928" t="str">
            <v>APORTE ENTIDADES SOCIAS</v>
          </cell>
          <cell r="C928">
            <v>1999980.8</v>
          </cell>
          <cell r="D928">
            <v>1999980.8</v>
          </cell>
        </row>
        <row r="929">
          <cell r="A929">
            <v>9120020001030100</v>
          </cell>
          <cell r="B929" t="str">
            <v>APORTE FEDECREDITO</v>
          </cell>
          <cell r="C929">
            <v>1457184.54</v>
          </cell>
          <cell r="D929">
            <v>1457184.54</v>
          </cell>
        </row>
        <row r="930">
          <cell r="A930">
            <v>912002000104</v>
          </cell>
          <cell r="B930" t="str">
            <v>PROYECTO IMCA - FEDECREDITO</v>
          </cell>
          <cell r="C930">
            <v>1388738.07</v>
          </cell>
          <cell r="D930">
            <v>1388738.07</v>
          </cell>
        </row>
        <row r="931">
          <cell r="A931">
            <v>912002000105</v>
          </cell>
          <cell r="B931" t="str">
            <v>ACTIVOS PROYECTO DE TRANSFORMACION DIGITAL</v>
          </cell>
          <cell r="C931">
            <v>432248.03</v>
          </cell>
          <cell r="D931">
            <v>432248.03</v>
          </cell>
        </row>
        <row r="932">
          <cell r="A932">
            <v>91200200010501</v>
          </cell>
          <cell r="B932" t="str">
            <v>ACTIVO FIJO</v>
          </cell>
          <cell r="C932">
            <v>343696.5</v>
          </cell>
          <cell r="D932">
            <v>343696.5</v>
          </cell>
        </row>
        <row r="933">
          <cell r="A933">
            <v>9120020001050100</v>
          </cell>
          <cell r="B933" t="str">
            <v>EQUIPO DE COMPUTACION</v>
          </cell>
          <cell r="C933">
            <v>343696.5</v>
          </cell>
          <cell r="D933">
            <v>343696.5</v>
          </cell>
        </row>
        <row r="934">
          <cell r="A934">
            <v>91200200010503</v>
          </cell>
          <cell r="B934" t="str">
            <v>AMORTIZABLES PROYECTO DE TRANSFORMACION DIGITAL</v>
          </cell>
          <cell r="C934">
            <v>88551.53</v>
          </cell>
          <cell r="D934">
            <v>88551.53</v>
          </cell>
        </row>
        <row r="935">
          <cell r="A935">
            <v>9120020001050300</v>
          </cell>
          <cell r="B935" t="str">
            <v>ACTIVOS AMORTIZABLES</v>
          </cell>
          <cell r="C935">
            <v>88551.53</v>
          </cell>
          <cell r="D935">
            <v>88551.53</v>
          </cell>
        </row>
        <row r="936">
          <cell r="A936">
            <v>915</v>
          </cell>
          <cell r="B936" t="str">
            <v>INTERESES SOBRE PRESTAMOS DE DUDOSA RECUPERACION</v>
          </cell>
          <cell r="C936">
            <v>20237.13</v>
          </cell>
          <cell r="D936">
            <v>20237.13</v>
          </cell>
        </row>
        <row r="937">
          <cell r="A937">
            <v>9150</v>
          </cell>
          <cell r="B937" t="str">
            <v>INTERESES SOBRE PRESTAMOS DE DUDOSA RECUPERACION</v>
          </cell>
          <cell r="C937">
            <v>20237.13</v>
          </cell>
          <cell r="D937">
            <v>20237.13</v>
          </cell>
        </row>
        <row r="938">
          <cell r="A938">
            <v>915000</v>
          </cell>
          <cell r="B938" t="str">
            <v>INTERESES SOBRE PRESTAMOS DE DUDOSA RECUPERACION</v>
          </cell>
          <cell r="C938">
            <v>20237.13</v>
          </cell>
          <cell r="D938">
            <v>20237.13</v>
          </cell>
        </row>
        <row r="939">
          <cell r="A939">
            <v>916</v>
          </cell>
          <cell r="B939" t="str">
            <v>CARTERA DE PRESTAMOS PIGNORADA</v>
          </cell>
          <cell r="C939">
            <v>93110059.109999999</v>
          </cell>
          <cell r="D939">
            <v>93110059.109999999</v>
          </cell>
        </row>
        <row r="940">
          <cell r="A940">
            <v>9160</v>
          </cell>
          <cell r="B940" t="str">
            <v>CARTERA DE PRESTAMOS PIGNORADA</v>
          </cell>
          <cell r="C940">
            <v>93110059.109999999</v>
          </cell>
          <cell r="D940">
            <v>93110059.109999999</v>
          </cell>
        </row>
        <row r="941">
          <cell r="A941">
            <v>916006</v>
          </cell>
          <cell r="B941" t="str">
            <v>A FAVOR DE OTRAS ENTIDADES DEL SISTEMA FINANCIERO</v>
          </cell>
          <cell r="C941">
            <v>21784781.440000001</v>
          </cell>
          <cell r="D941">
            <v>21784781.440000001</v>
          </cell>
        </row>
        <row r="942">
          <cell r="A942">
            <v>9160060101</v>
          </cell>
          <cell r="B942" t="str">
            <v>A FAVOR DE OTRAS ENTIDADES DEL SISTEMA FINANCIERO</v>
          </cell>
          <cell r="C942">
            <v>21784781.440000001</v>
          </cell>
          <cell r="D942">
            <v>21784781.440000001</v>
          </cell>
        </row>
        <row r="943">
          <cell r="A943">
            <v>916006010117</v>
          </cell>
          <cell r="B943" t="str">
            <v>PRESTAMOS A OTROS</v>
          </cell>
          <cell r="C943">
            <v>21784781.440000001</v>
          </cell>
          <cell r="D943">
            <v>21784781.440000001</v>
          </cell>
        </row>
        <row r="944">
          <cell r="A944">
            <v>91600601011701</v>
          </cell>
          <cell r="B944" t="str">
            <v>BANCOS</v>
          </cell>
          <cell r="C944">
            <v>21784781.440000001</v>
          </cell>
          <cell r="D944">
            <v>21784781.440000001</v>
          </cell>
        </row>
        <row r="945">
          <cell r="A945">
            <v>916007</v>
          </cell>
          <cell r="B945" t="str">
            <v>A FAVOR DE OTRAS ENTIDADES EXTRANJERAS</v>
          </cell>
          <cell r="C945">
            <v>71325277.670000002</v>
          </cell>
          <cell r="D945">
            <v>71325277.670000002</v>
          </cell>
        </row>
        <row r="946">
          <cell r="A946">
            <v>9160070101</v>
          </cell>
          <cell r="B946" t="str">
            <v>A FAVOR DE OTRAS ENTIDADES EXTRANJERAS</v>
          </cell>
          <cell r="C946">
            <v>71325277.670000002</v>
          </cell>
          <cell r="D946">
            <v>71325277.670000002</v>
          </cell>
        </row>
        <row r="947">
          <cell r="A947">
            <v>916007010117</v>
          </cell>
          <cell r="B947" t="str">
            <v>PRESTAMOS A OTROS</v>
          </cell>
          <cell r="C947">
            <v>71325277.670000002</v>
          </cell>
          <cell r="D947">
            <v>71325277.670000002</v>
          </cell>
        </row>
        <row r="948">
          <cell r="A948">
            <v>917</v>
          </cell>
          <cell r="B948" t="str">
            <v>SALDOS A CARGO DE DEUDORES</v>
          </cell>
          <cell r="C948">
            <v>275648.98</v>
          </cell>
          <cell r="D948">
            <v>275648.98</v>
          </cell>
        </row>
        <row r="949">
          <cell r="A949">
            <v>9170</v>
          </cell>
          <cell r="B949" t="str">
            <v>SALDOS A CARGO DE DEUDORES</v>
          </cell>
          <cell r="C949">
            <v>275648.98</v>
          </cell>
          <cell r="D949">
            <v>275648.98</v>
          </cell>
        </row>
        <row r="950">
          <cell r="A950">
            <v>917000</v>
          </cell>
          <cell r="B950" t="str">
            <v>SALDOS A CARGO DE DEUDORES</v>
          </cell>
          <cell r="C950">
            <v>275648.98</v>
          </cell>
          <cell r="D950">
            <v>275648.98</v>
          </cell>
        </row>
        <row r="951">
          <cell r="A951">
            <v>9170000001</v>
          </cell>
          <cell r="B951" t="str">
            <v>SALDOS A CARGO DE DEUDORES - ML</v>
          </cell>
          <cell r="C951">
            <v>275648.98</v>
          </cell>
          <cell r="D951">
            <v>275648.98</v>
          </cell>
        </row>
        <row r="952">
          <cell r="A952">
            <v>917000000104</v>
          </cell>
          <cell r="B952" t="str">
            <v>OTROS</v>
          </cell>
          <cell r="C952">
            <v>275648.98</v>
          </cell>
          <cell r="D952">
            <v>275648.98</v>
          </cell>
        </row>
        <row r="953">
          <cell r="A953">
            <v>92</v>
          </cell>
          <cell r="B953" t="str">
            <v>EXISTENCIAS EN LA BOVEDA</v>
          </cell>
          <cell r="C953">
            <v>174823255.41999999</v>
          </cell>
          <cell r="D953">
            <v>174823255.41999999</v>
          </cell>
        </row>
        <row r="954">
          <cell r="A954">
            <v>921</v>
          </cell>
          <cell r="B954" t="str">
            <v>DOCUMENTOS</v>
          </cell>
          <cell r="C954">
            <v>59518079.299999997</v>
          </cell>
          <cell r="D954">
            <v>59518079.299999997</v>
          </cell>
        </row>
        <row r="955">
          <cell r="A955">
            <v>9210</v>
          </cell>
          <cell r="B955" t="str">
            <v>DOCUMENTOS DE PRESTAMOS Y CREDITOS</v>
          </cell>
          <cell r="C955">
            <v>59518079.299999997</v>
          </cell>
          <cell r="D955">
            <v>59518079.299999997</v>
          </cell>
        </row>
        <row r="956">
          <cell r="A956">
            <v>921000</v>
          </cell>
          <cell r="B956" t="str">
            <v>DOCUMENTOS DE PRESTAMOS Y CREDITOS</v>
          </cell>
          <cell r="C956">
            <v>59518079.299999997</v>
          </cell>
          <cell r="D956">
            <v>59518079.299999997</v>
          </cell>
        </row>
        <row r="957">
          <cell r="A957">
            <v>9210000100</v>
          </cell>
          <cell r="B957" t="str">
            <v>CON HIPOTECA</v>
          </cell>
          <cell r="C957">
            <v>7450242.5899999999</v>
          </cell>
          <cell r="D957">
            <v>7450242.5899999999</v>
          </cell>
        </row>
        <row r="958">
          <cell r="A958">
            <v>9210000400</v>
          </cell>
          <cell r="B958" t="str">
            <v>CON PRENDA SIN DESPLAZAMIENTO</v>
          </cell>
          <cell r="C958">
            <v>52067836.710000001</v>
          </cell>
          <cell r="D958">
            <v>52067836.710000001</v>
          </cell>
        </row>
        <row r="959">
          <cell r="A959">
            <v>922</v>
          </cell>
          <cell r="B959" t="str">
            <v>INSTRUMENTOS FINANCIEROS Y OTROS DOCUMENTOS</v>
          </cell>
          <cell r="C959">
            <v>56603.65</v>
          </cell>
          <cell r="D959">
            <v>56603.65</v>
          </cell>
        </row>
        <row r="960">
          <cell r="A960">
            <v>9220</v>
          </cell>
          <cell r="B960" t="str">
            <v>INSTRUMENTOS FINANCIEROS Y OTROS DOCUMENTOS</v>
          </cell>
          <cell r="C960">
            <v>56603.65</v>
          </cell>
          <cell r="D960">
            <v>56603.65</v>
          </cell>
        </row>
        <row r="961">
          <cell r="A961">
            <v>922008</v>
          </cell>
          <cell r="B961" t="str">
            <v>DOCUMENTOS EN CUSTODIA</v>
          </cell>
          <cell r="C961">
            <v>56603.65</v>
          </cell>
          <cell r="D961">
            <v>56603.65</v>
          </cell>
        </row>
        <row r="962">
          <cell r="A962">
            <v>9220080101</v>
          </cell>
          <cell r="B962" t="str">
            <v>PROPIOS</v>
          </cell>
          <cell r="C962">
            <v>56603.65</v>
          </cell>
          <cell r="D962">
            <v>56603.65</v>
          </cell>
        </row>
        <row r="963">
          <cell r="A963">
            <v>923</v>
          </cell>
          <cell r="B963" t="str">
            <v>INTRUMENTOS FINANCIEROS DE INVERSION</v>
          </cell>
          <cell r="C963">
            <v>115049772.51000001</v>
          </cell>
          <cell r="D963">
            <v>115049772.51000001</v>
          </cell>
        </row>
        <row r="964">
          <cell r="A964">
            <v>9230</v>
          </cell>
          <cell r="B964" t="str">
            <v>A VALOR RAZONABLE CON CAMBIOS EN RESULTADOS (VRCR)</v>
          </cell>
          <cell r="C964">
            <v>104000000</v>
          </cell>
          <cell r="D964">
            <v>104000000</v>
          </cell>
        </row>
        <row r="965">
          <cell r="A965">
            <v>923001</v>
          </cell>
          <cell r="B965" t="str">
            <v>MANTENIDOS PARA NEGOCIAR DE DEUDA DISTINTOS A DERIVADOS</v>
          </cell>
          <cell r="C965">
            <v>104000000</v>
          </cell>
          <cell r="D965">
            <v>104000000</v>
          </cell>
        </row>
        <row r="966">
          <cell r="A966">
            <v>9230010201</v>
          </cell>
          <cell r="B966" t="str">
            <v>EMITIDOS POR EL ESTADO - ML</v>
          </cell>
          <cell r="C966">
            <v>104000000</v>
          </cell>
          <cell r="D966">
            <v>104000000</v>
          </cell>
        </row>
        <row r="967">
          <cell r="A967">
            <v>9234</v>
          </cell>
          <cell r="B967" t="str">
            <v>INSTRUMENTOS FINANCIEROS RESTRINGIDOS</v>
          </cell>
          <cell r="C967">
            <v>11049772.51</v>
          </cell>
          <cell r="D967">
            <v>11049772.51</v>
          </cell>
        </row>
        <row r="968">
          <cell r="A968">
            <v>923401</v>
          </cell>
          <cell r="B968" t="str">
            <v>DE DEUDA DESIGNADOS A VALOR RAZONABLE CON CAMBIOS EN RESULTA</v>
          </cell>
          <cell r="C968">
            <v>11049772.51</v>
          </cell>
          <cell r="D968">
            <v>11049772.51</v>
          </cell>
        </row>
        <row r="969">
          <cell r="A969">
            <v>9234010101</v>
          </cell>
          <cell r="B969" t="str">
            <v>MANTENIDOS PARA NEGOCIAR DISTINTOS A DERIVADOS - ML</v>
          </cell>
          <cell r="C969">
            <v>11049772.51</v>
          </cell>
          <cell r="D969">
            <v>11049772.51</v>
          </cell>
        </row>
        <row r="970">
          <cell r="A970">
            <v>923401010111</v>
          </cell>
          <cell r="B970" t="str">
            <v>EMITIDOS POR INSTITUCIONES EXTRANJERAS</v>
          </cell>
          <cell r="C970">
            <v>11049772.51</v>
          </cell>
          <cell r="D970">
            <v>11049772.51</v>
          </cell>
        </row>
        <row r="971">
          <cell r="A971">
            <v>924</v>
          </cell>
          <cell r="B971" t="str">
            <v>ACTIVOS CASTIGADOS</v>
          </cell>
          <cell r="C971">
            <v>198799.96</v>
          </cell>
          <cell r="D971">
            <v>198799.96</v>
          </cell>
        </row>
        <row r="972">
          <cell r="A972">
            <v>9240</v>
          </cell>
          <cell r="B972" t="str">
            <v>ACTIVOS CASTIGADOS</v>
          </cell>
          <cell r="C972">
            <v>198799.96</v>
          </cell>
          <cell r="D972">
            <v>198799.96</v>
          </cell>
        </row>
        <row r="973">
          <cell r="A973">
            <v>924001</v>
          </cell>
          <cell r="B973" t="str">
            <v>CARTERA DE PRESTAMOS</v>
          </cell>
          <cell r="C973">
            <v>68483.22</v>
          </cell>
          <cell r="D973">
            <v>68483.22</v>
          </cell>
        </row>
        <row r="974">
          <cell r="A974">
            <v>9240010001</v>
          </cell>
          <cell r="B974" t="str">
            <v>CARTERA DE PRESTAMOS - ML</v>
          </cell>
          <cell r="C974">
            <v>68483.22</v>
          </cell>
          <cell r="D974">
            <v>68483.22</v>
          </cell>
        </row>
        <row r="975">
          <cell r="A975">
            <v>924001000101</v>
          </cell>
          <cell r="B975" t="str">
            <v>CAPITAL</v>
          </cell>
          <cell r="C975">
            <v>61442.22</v>
          </cell>
          <cell r="D975">
            <v>61442.22</v>
          </cell>
        </row>
        <row r="976">
          <cell r="A976">
            <v>924001000102</v>
          </cell>
          <cell r="B976" t="str">
            <v>INTERESES</v>
          </cell>
          <cell r="C976">
            <v>7041</v>
          </cell>
          <cell r="D976">
            <v>7041</v>
          </cell>
        </row>
        <row r="977">
          <cell r="A977">
            <v>924003</v>
          </cell>
          <cell r="B977" t="str">
            <v>CUENTAS POR COBRAR</v>
          </cell>
          <cell r="C977">
            <v>130316.74</v>
          </cell>
          <cell r="D977">
            <v>130316.74</v>
          </cell>
        </row>
        <row r="978">
          <cell r="A978">
            <v>9240030001</v>
          </cell>
          <cell r="B978" t="str">
            <v>CUENTAS POR COBRAR</v>
          </cell>
          <cell r="C978">
            <v>130316.74</v>
          </cell>
          <cell r="D978">
            <v>130316.74</v>
          </cell>
        </row>
        <row r="979">
          <cell r="A979">
            <v>924003000107</v>
          </cell>
          <cell r="B979" t="str">
            <v>OTRAS</v>
          </cell>
          <cell r="C979">
            <v>130316.74</v>
          </cell>
          <cell r="D979">
            <v>130316.74</v>
          </cell>
        </row>
        <row r="980">
          <cell r="A980">
            <v>93</v>
          </cell>
          <cell r="B980" t="str">
            <v>INFORMACION FINANCIERA POR CONTRA</v>
          </cell>
          <cell r="C980">
            <v>-176405996.00999999</v>
          </cell>
          <cell r="D980">
            <v>-176405996.00999999</v>
          </cell>
        </row>
        <row r="981">
          <cell r="A981">
            <v>94</v>
          </cell>
          <cell r="B981" t="str">
            <v>EXISTENCIAS EN LA BOVEDA POR CONTRA</v>
          </cell>
          <cell r="C981">
            <v>-174823255.41999999</v>
          </cell>
          <cell r="D981">
            <v>-174823255.41999999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  <row r="901">
          <cell r="A901">
            <v>9120020001030100</v>
          </cell>
          <cell r="B901" t="str">
            <v>APORTE ENTIDADES SOCIAS</v>
          </cell>
          <cell r="C901">
            <v>1999980.8</v>
          </cell>
          <cell r="D901">
            <v>1999980.8</v>
          </cell>
        </row>
        <row r="902">
          <cell r="A902">
            <v>9120020001030100</v>
          </cell>
          <cell r="B902" t="str">
            <v>APORTE FEDECREDITO</v>
          </cell>
          <cell r="C902">
            <v>1457184.54</v>
          </cell>
          <cell r="D902">
            <v>1457184.54</v>
          </cell>
        </row>
        <row r="903">
          <cell r="A903">
            <v>912002000104</v>
          </cell>
          <cell r="B903" t="str">
            <v>PROYECTO IMCA - FEDECREDITO</v>
          </cell>
          <cell r="C903">
            <v>1388738.07</v>
          </cell>
          <cell r="D903">
            <v>1388738.07</v>
          </cell>
        </row>
        <row r="904">
          <cell r="A904">
            <v>912002000105</v>
          </cell>
          <cell r="B904" t="str">
            <v>ACTIVOS PROYECTO DE TRANSFORMACION DIGITAL</v>
          </cell>
          <cell r="C904">
            <v>119805.05</v>
          </cell>
          <cell r="D904">
            <v>119805.05</v>
          </cell>
        </row>
        <row r="905">
          <cell r="A905">
            <v>91200200010503</v>
          </cell>
          <cell r="B905" t="str">
            <v>AMORTIZABLES PROYECTO DE TRANSFORMACION DIGITAL</v>
          </cell>
          <cell r="C905">
            <v>119805.05</v>
          </cell>
          <cell r="D905">
            <v>119805.05</v>
          </cell>
        </row>
        <row r="906">
          <cell r="A906">
            <v>9120020001050300</v>
          </cell>
          <cell r="B906" t="str">
            <v>ACTIVOS AMORTIZABLES</v>
          </cell>
          <cell r="C906">
            <v>119805.05</v>
          </cell>
          <cell r="D906">
            <v>119805.05</v>
          </cell>
        </row>
        <row r="907">
          <cell r="A907">
            <v>915</v>
          </cell>
          <cell r="B907" t="str">
            <v>INTERESES SOBRE PRESTAMOS DE DUDOSA RECUPERACION</v>
          </cell>
          <cell r="C907">
            <v>38901.300000000003</v>
          </cell>
          <cell r="D907">
            <v>38901.300000000003</v>
          </cell>
        </row>
        <row r="908">
          <cell r="A908">
            <v>9150</v>
          </cell>
          <cell r="B908" t="str">
            <v>INTERESES SOBRE PRESTAMOS DE DUDOSA RECUPERACION</v>
          </cell>
          <cell r="C908">
            <v>38901.300000000003</v>
          </cell>
          <cell r="D908">
            <v>38901.300000000003</v>
          </cell>
        </row>
        <row r="909">
          <cell r="A909">
            <v>915000</v>
          </cell>
          <cell r="B909" t="str">
            <v>INTERESES SOBRE PRESTAMOS DE DUDOSA RECUPERACION</v>
          </cell>
          <cell r="C909">
            <v>38901.300000000003</v>
          </cell>
          <cell r="D909">
            <v>38901.300000000003</v>
          </cell>
        </row>
        <row r="910">
          <cell r="A910">
            <v>916</v>
          </cell>
          <cell r="B910" t="str">
            <v>CARTERA DE PRESTAMOS PIGNORADA</v>
          </cell>
          <cell r="C910">
            <v>90751124.260000005</v>
          </cell>
          <cell r="D910">
            <v>90751124.260000005</v>
          </cell>
        </row>
        <row r="911">
          <cell r="A911">
            <v>9160</v>
          </cell>
          <cell r="B911" t="str">
            <v>CARTERA DE PRESTAMOS PIGNORADA</v>
          </cell>
          <cell r="C911">
            <v>90751124.260000005</v>
          </cell>
          <cell r="D911">
            <v>90751124.260000005</v>
          </cell>
        </row>
        <row r="912">
          <cell r="A912">
            <v>916001</v>
          </cell>
          <cell r="B912" t="str">
            <v>A FAVOR DEL BANCO CENTRAL DE RESERVA</v>
          </cell>
          <cell r="C912">
            <v>12051060.16</v>
          </cell>
          <cell r="D912">
            <v>12051060.16</v>
          </cell>
        </row>
        <row r="913">
          <cell r="A913">
            <v>9160010101</v>
          </cell>
          <cell r="B913" t="str">
            <v>A FAVOR DEL BANCO CENTRAL DE RESERVA</v>
          </cell>
          <cell r="C913">
            <v>12051060.16</v>
          </cell>
          <cell r="D913">
            <v>12051060.16</v>
          </cell>
        </row>
        <row r="914">
          <cell r="A914">
            <v>916001010117</v>
          </cell>
          <cell r="B914" t="str">
            <v>9160010901</v>
          </cell>
          <cell r="C914">
            <v>12051060.16</v>
          </cell>
          <cell r="D914">
            <v>12051060.16</v>
          </cell>
        </row>
        <row r="915">
          <cell r="A915">
            <v>916006</v>
          </cell>
          <cell r="B915" t="str">
            <v>A FAVOR DE OTRAS ENTIDADES DEL SISTEMA FINANCIERO</v>
          </cell>
          <cell r="C915">
            <v>21790158.690000001</v>
          </cell>
          <cell r="D915">
            <v>21790158.690000001</v>
          </cell>
        </row>
        <row r="916">
          <cell r="A916">
            <v>9160060101</v>
          </cell>
          <cell r="B916" t="str">
            <v>A FAVOR DE OTRAS ENTIDADES DEL SISTEMA FINANCIERO</v>
          </cell>
          <cell r="C916">
            <v>21790158.690000001</v>
          </cell>
          <cell r="D916">
            <v>21790158.690000001</v>
          </cell>
        </row>
        <row r="917">
          <cell r="A917">
            <v>916006010117</v>
          </cell>
          <cell r="B917" t="str">
            <v>PRESTAMOS A OTROS</v>
          </cell>
          <cell r="C917">
            <v>21790158.690000001</v>
          </cell>
          <cell r="D917">
            <v>21790158.690000001</v>
          </cell>
        </row>
        <row r="918">
          <cell r="A918">
            <v>91600601011701</v>
          </cell>
          <cell r="B918" t="str">
            <v>BANCOS</v>
          </cell>
          <cell r="C918">
            <v>21790158.690000001</v>
          </cell>
          <cell r="D918">
            <v>21790158.690000001</v>
          </cell>
        </row>
        <row r="919">
          <cell r="A919">
            <v>916007</v>
          </cell>
          <cell r="B919" t="str">
            <v>A FAVOR DE OTRAS ENTIDADES EXTRANJERAS</v>
          </cell>
          <cell r="C919">
            <v>56909905.409999996</v>
          </cell>
          <cell r="D919">
            <v>56909905.409999996</v>
          </cell>
        </row>
        <row r="920">
          <cell r="A920">
            <v>9160070101</v>
          </cell>
          <cell r="B920" t="str">
            <v>A FAVOR DE OTRAS ENTIDADES EXTRANJERAS</v>
          </cell>
          <cell r="C920">
            <v>56909905.409999996</v>
          </cell>
          <cell r="D920">
            <v>56909905.409999996</v>
          </cell>
        </row>
        <row r="921">
          <cell r="A921">
            <v>916007010117</v>
          </cell>
          <cell r="B921" t="str">
            <v>PRESTAMOS A OTROS</v>
          </cell>
          <cell r="C921">
            <v>56909905.409999996</v>
          </cell>
          <cell r="D921">
            <v>56909905.409999996</v>
          </cell>
        </row>
        <row r="922">
          <cell r="A922">
            <v>917</v>
          </cell>
          <cell r="B922" t="str">
            <v>SALDOS A CARGO DE DEUDORES</v>
          </cell>
          <cell r="C922">
            <v>275648.98</v>
          </cell>
          <cell r="D922">
            <v>275648.98</v>
          </cell>
        </row>
        <row r="923">
          <cell r="A923">
            <v>9170</v>
          </cell>
          <cell r="B923" t="str">
            <v>SALDOS A CARGO DE DEUDORES</v>
          </cell>
          <cell r="C923">
            <v>275648.98</v>
          </cell>
          <cell r="D923">
            <v>275648.98</v>
          </cell>
        </row>
        <row r="924">
          <cell r="A924">
            <v>917000</v>
          </cell>
          <cell r="B924" t="str">
            <v>SALDOS A CARGO DE DEUDORES</v>
          </cell>
          <cell r="C924">
            <v>275648.98</v>
          </cell>
          <cell r="D924">
            <v>275648.98</v>
          </cell>
        </row>
        <row r="925">
          <cell r="A925">
            <v>9170000001</v>
          </cell>
          <cell r="B925" t="str">
            <v>SALDOS A CARGO DE DEUDORES - ML</v>
          </cell>
          <cell r="C925">
            <v>275648.98</v>
          </cell>
          <cell r="D925">
            <v>275648.98</v>
          </cell>
        </row>
        <row r="926">
          <cell r="A926">
            <v>917000000104</v>
          </cell>
          <cell r="B926" t="str">
            <v>OTROS</v>
          </cell>
          <cell r="C926">
            <v>275648.98</v>
          </cell>
          <cell r="D926">
            <v>275648.98</v>
          </cell>
        </row>
        <row r="927">
          <cell r="A927">
            <v>92</v>
          </cell>
          <cell r="B927" t="str">
            <v>EXISTENCIAS EN LA BOVEDA</v>
          </cell>
          <cell r="C927">
            <v>172807044.47</v>
          </cell>
          <cell r="D927">
            <v>172807044.47</v>
          </cell>
        </row>
        <row r="928">
          <cell r="A928">
            <v>921</v>
          </cell>
          <cell r="B928" t="str">
            <v>DOCUMENTOS</v>
          </cell>
          <cell r="C928">
            <v>59518079.299999997</v>
          </cell>
          <cell r="D928">
            <v>59518079.299999997</v>
          </cell>
        </row>
        <row r="929">
          <cell r="A929">
            <v>9210</v>
          </cell>
          <cell r="B929" t="str">
            <v>DOCUMENTOS DE PRESTAMOS Y CREDITOS</v>
          </cell>
          <cell r="C929">
            <v>59518079.299999997</v>
          </cell>
          <cell r="D929">
            <v>59518079.299999997</v>
          </cell>
        </row>
        <row r="930">
          <cell r="A930">
            <v>921000</v>
          </cell>
          <cell r="B930" t="str">
            <v>DOCUMENTOS DE PRESTAMOS Y CREDITOS</v>
          </cell>
          <cell r="C930">
            <v>59518079.299999997</v>
          </cell>
          <cell r="D930">
            <v>59518079.299999997</v>
          </cell>
        </row>
        <row r="931">
          <cell r="A931">
            <v>9210000100</v>
          </cell>
          <cell r="B931" t="str">
            <v>CON HIPOTECA</v>
          </cell>
          <cell r="C931">
            <v>7450242.5899999999</v>
          </cell>
          <cell r="D931">
            <v>7450242.5899999999</v>
          </cell>
        </row>
        <row r="932">
          <cell r="A932">
            <v>9210000400</v>
          </cell>
          <cell r="B932" t="str">
            <v>CON PRENDA SIN DESPLAZAMIENTO</v>
          </cell>
          <cell r="C932">
            <v>52067836.710000001</v>
          </cell>
          <cell r="D932">
            <v>52067836.710000001</v>
          </cell>
        </row>
        <row r="933">
          <cell r="A933">
            <v>922</v>
          </cell>
          <cell r="B933" t="str">
            <v>INSTRUMENTOS FINANCIEROS Y OTROS DOCUMENTOS</v>
          </cell>
          <cell r="C933">
            <v>56603.65</v>
          </cell>
          <cell r="D933">
            <v>56603.65</v>
          </cell>
        </row>
        <row r="934">
          <cell r="A934">
            <v>9220</v>
          </cell>
          <cell r="B934" t="str">
            <v>INSTRUMENTOS FINANCIEROS Y OTROS DOCUMENTOS</v>
          </cell>
          <cell r="C934">
            <v>56603.65</v>
          </cell>
          <cell r="D934">
            <v>56603.65</v>
          </cell>
        </row>
        <row r="935">
          <cell r="A935">
            <v>922008</v>
          </cell>
          <cell r="B935" t="str">
            <v>DOCUMENTOS EN CUSTODIA</v>
          </cell>
          <cell r="C935">
            <v>56603.65</v>
          </cell>
          <cell r="D935">
            <v>56603.65</v>
          </cell>
        </row>
        <row r="936">
          <cell r="A936">
            <v>9220080101</v>
          </cell>
          <cell r="B936" t="str">
            <v>PROPIOS</v>
          </cell>
          <cell r="C936">
            <v>56603.65</v>
          </cell>
          <cell r="D936">
            <v>56603.65</v>
          </cell>
        </row>
        <row r="937">
          <cell r="A937">
            <v>923</v>
          </cell>
          <cell r="B937" t="str">
            <v>INTRUMENTOS FINANCIEROS DE INVERSION</v>
          </cell>
          <cell r="C937">
            <v>113033561.56</v>
          </cell>
          <cell r="D937">
            <v>113033561.56</v>
          </cell>
        </row>
        <row r="938">
          <cell r="A938">
            <v>9230</v>
          </cell>
          <cell r="B938" t="str">
            <v>A VALOR RAZONABLE CON CAMBIOS EN RESULTADOS (VRCR)</v>
          </cell>
          <cell r="C938">
            <v>107500000</v>
          </cell>
          <cell r="D938">
            <v>107500000</v>
          </cell>
        </row>
        <row r="939">
          <cell r="A939">
            <v>923001</v>
          </cell>
          <cell r="B939" t="str">
            <v>MANTENIDOS PARA NEGOCIAR DE DEUDA DISTINTOS A DERIVADOS</v>
          </cell>
          <cell r="C939">
            <v>107500000</v>
          </cell>
          <cell r="D939">
            <v>107500000</v>
          </cell>
        </row>
        <row r="940">
          <cell r="A940">
            <v>9230010201</v>
          </cell>
          <cell r="B940" t="str">
            <v>EMITIDOS POR EL ESTADO - ML</v>
          </cell>
          <cell r="C940">
            <v>107500000</v>
          </cell>
          <cell r="D940">
            <v>107500000</v>
          </cell>
        </row>
        <row r="941">
          <cell r="A941">
            <v>9234</v>
          </cell>
          <cell r="B941" t="str">
            <v>INSTRUMENTOS FINANCIEROS RESTRINGIDOS</v>
          </cell>
          <cell r="C941">
            <v>5533561.5599999996</v>
          </cell>
          <cell r="D941">
            <v>5533561.5599999996</v>
          </cell>
        </row>
        <row r="942">
          <cell r="A942">
            <v>923401</v>
          </cell>
          <cell r="B942" t="str">
            <v>DE DEUDA DESIGNADOS A VALOR RAZONABLE CON CAMBIOS EN RESULTA</v>
          </cell>
          <cell r="C942">
            <v>5533561.5599999996</v>
          </cell>
          <cell r="D942">
            <v>5533561.5599999996</v>
          </cell>
        </row>
        <row r="943">
          <cell r="A943">
            <v>9234010101</v>
          </cell>
          <cell r="B943" t="str">
            <v>MANTENIDOS PARA NEGOCIAR DISTINTOS A DERIVADOS - ML</v>
          </cell>
          <cell r="C943">
            <v>5533561.5599999996</v>
          </cell>
          <cell r="D943">
            <v>5533561.5599999996</v>
          </cell>
        </row>
        <row r="944">
          <cell r="A944">
            <v>923401010111</v>
          </cell>
          <cell r="B944" t="str">
            <v>EMITIDOS POR INSTITUCIONES EXTRANJERAS</v>
          </cell>
          <cell r="C944">
            <v>5533561.5599999996</v>
          </cell>
          <cell r="D944">
            <v>5533561.5599999996</v>
          </cell>
        </row>
        <row r="945">
          <cell r="A945">
            <v>924</v>
          </cell>
          <cell r="B945" t="str">
            <v>ACTIVOS CASTIGADOS</v>
          </cell>
          <cell r="C945">
            <v>198799.96</v>
          </cell>
          <cell r="D945">
            <v>198799.96</v>
          </cell>
        </row>
        <row r="946">
          <cell r="A946">
            <v>9240</v>
          </cell>
          <cell r="B946" t="str">
            <v>ACTIVOS CASTIGADOS</v>
          </cell>
          <cell r="C946">
            <v>198799.96</v>
          </cell>
          <cell r="D946">
            <v>198799.96</v>
          </cell>
        </row>
        <row r="947">
          <cell r="A947">
            <v>924001</v>
          </cell>
          <cell r="B947" t="str">
            <v>CARTERA DE PRESTAMOS</v>
          </cell>
          <cell r="C947">
            <v>68483.22</v>
          </cell>
          <cell r="D947">
            <v>68483.22</v>
          </cell>
        </row>
        <row r="948">
          <cell r="A948">
            <v>9240010001</v>
          </cell>
          <cell r="B948" t="str">
            <v>CARTERA DE PRESTAMOS - ML</v>
          </cell>
          <cell r="C948">
            <v>68483.22</v>
          </cell>
          <cell r="D948">
            <v>68483.22</v>
          </cell>
        </row>
        <row r="949">
          <cell r="A949">
            <v>924001000101</v>
          </cell>
          <cell r="B949" t="str">
            <v>CAPITAL</v>
          </cell>
          <cell r="C949">
            <v>61442.22</v>
          </cell>
          <cell r="D949">
            <v>61442.22</v>
          </cell>
        </row>
        <row r="950">
          <cell r="A950">
            <v>924001000102</v>
          </cell>
          <cell r="B950" t="str">
            <v>INTERESES</v>
          </cell>
          <cell r="C950">
            <v>7041</v>
          </cell>
          <cell r="D950">
            <v>7041</v>
          </cell>
        </row>
        <row r="951">
          <cell r="A951">
            <v>924003</v>
          </cell>
          <cell r="B951" t="str">
            <v>CUENTAS POR COBRAR</v>
          </cell>
          <cell r="C951">
            <v>130316.74</v>
          </cell>
          <cell r="D951">
            <v>130316.74</v>
          </cell>
        </row>
        <row r="952">
          <cell r="A952">
            <v>9240030001</v>
          </cell>
          <cell r="B952" t="str">
            <v>CUENTAS POR COBRAR</v>
          </cell>
          <cell r="C952">
            <v>130316.74</v>
          </cell>
          <cell r="D952">
            <v>130316.74</v>
          </cell>
        </row>
        <row r="953">
          <cell r="A953">
            <v>924003000107</v>
          </cell>
          <cell r="B953" t="str">
            <v>OTRAS</v>
          </cell>
          <cell r="C953">
            <v>130316.74</v>
          </cell>
          <cell r="D953">
            <v>130316.74</v>
          </cell>
        </row>
        <row r="954">
          <cell r="A954">
            <v>93</v>
          </cell>
          <cell r="B954" t="str">
            <v>INFORMACION FINANCIERA POR CONTRA</v>
          </cell>
          <cell r="C954">
            <v>-185760508.16</v>
          </cell>
          <cell r="D954">
            <v>-185760508.16</v>
          </cell>
        </row>
        <row r="955">
          <cell r="A955">
            <v>94</v>
          </cell>
          <cell r="B955" t="str">
            <v>EXISTENCIAS EN LA BOVEDA POR CONTRA</v>
          </cell>
          <cell r="C955">
            <v>-172807044.47</v>
          </cell>
          <cell r="D955">
            <v>-172807044.47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INGRESOS Y COSTOS RESUMEN"/>
      <sheetName val="COMPARATIVO GASTOS 2024-2023"/>
      <sheetName val="BALANCE FEB 2025-2024"/>
      <sheetName val="BALANCE ANUAL"/>
      <sheetName val="ESTAD.RESULT. FEB 2025-2024"/>
      <sheetName val="ER ANUAL"/>
      <sheetName val="BALANCE FEB Y ENE 2025"/>
      <sheetName val="BALANCE MENSUAL"/>
      <sheetName val="ESTAD.RESULT. FEB Y ENE 2025"/>
      <sheetName val="ER MENSUAL"/>
      <sheetName val="CIFRAS ESTAD.RESULT. FEB 2025  "/>
      <sheetName val="CIFRAS ESTAD.RESULT. ENE 2025"/>
      <sheetName val="CIFRAS ESTAD.RESULT. DIC 2023"/>
      <sheetName val="INDICES FINANCIEROS"/>
      <sheetName val="Indicadores resumen"/>
      <sheetName val="ICG ANUAL FEB 2025"/>
      <sheetName val="I VS C FEB 2025"/>
      <sheetName val="I VS C FEB 2024  "/>
      <sheetName val="utilidad x produ FEB 2025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F52">
            <v>5165.8715400000001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ENERO</v>
          </cell>
          <cell r="D5" t="str">
            <v xml:space="preserve">
ENERO</v>
          </cell>
        </row>
        <row r="6">
          <cell r="A6">
            <v>11</v>
          </cell>
          <cell r="B6" t="str">
            <v>ACTIVOS</v>
          </cell>
          <cell r="C6">
            <v>654673599.34000003</v>
          </cell>
          <cell r="D6">
            <v>654673599.34000003</v>
          </cell>
        </row>
        <row r="7">
          <cell r="A7">
            <v>111</v>
          </cell>
          <cell r="B7" t="str">
            <v>DISPONIBILIDADES</v>
          </cell>
          <cell r="C7">
            <v>143400273.52000001</v>
          </cell>
          <cell r="D7">
            <v>143400273.52000001</v>
          </cell>
        </row>
        <row r="8">
          <cell r="A8">
            <v>1110</v>
          </cell>
          <cell r="B8" t="str">
            <v>DISPONIBILIDADES</v>
          </cell>
          <cell r="C8">
            <v>143400273.52000001</v>
          </cell>
          <cell r="D8">
            <v>143400273.52000001</v>
          </cell>
        </row>
        <row r="9">
          <cell r="A9">
            <v>111001</v>
          </cell>
          <cell r="B9" t="str">
            <v>EFECTIVO</v>
          </cell>
          <cell r="C9">
            <v>12705475.99</v>
          </cell>
          <cell r="D9">
            <v>12705475.99</v>
          </cell>
        </row>
        <row r="10">
          <cell r="A10">
            <v>1110010101</v>
          </cell>
          <cell r="B10" t="str">
            <v>OFICINA CENTRAL - ML</v>
          </cell>
          <cell r="C10">
            <v>373337.22</v>
          </cell>
          <cell r="D10">
            <v>373337.22</v>
          </cell>
        </row>
        <row r="11">
          <cell r="A11">
            <v>111001010101</v>
          </cell>
          <cell r="B11" t="str">
            <v>CAJA</v>
          </cell>
          <cell r="C11">
            <v>10686.99</v>
          </cell>
          <cell r="D11">
            <v>10686.99</v>
          </cell>
        </row>
        <row r="12">
          <cell r="A12">
            <v>111001010102</v>
          </cell>
          <cell r="B12" t="str">
            <v>BOVEDA</v>
          </cell>
          <cell r="C12">
            <v>362650.23</v>
          </cell>
          <cell r="D12">
            <v>362650.23</v>
          </cell>
        </row>
        <row r="13">
          <cell r="A13">
            <v>1110010201</v>
          </cell>
          <cell r="B13" t="str">
            <v>AGENCIAS - ML</v>
          </cell>
          <cell r="C13">
            <v>141895.38</v>
          </cell>
          <cell r="D13">
            <v>141895.38</v>
          </cell>
        </row>
        <row r="14">
          <cell r="A14">
            <v>111001020102</v>
          </cell>
          <cell r="B14" t="str">
            <v>BOVEDA</v>
          </cell>
          <cell r="C14">
            <v>141895.38</v>
          </cell>
          <cell r="D14">
            <v>141895.38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2500000</v>
          </cell>
          <cell r="D17">
            <v>2500000</v>
          </cell>
        </row>
        <row r="18">
          <cell r="A18">
            <v>1110019701</v>
          </cell>
          <cell r="B18" t="str">
            <v>OTROS-ML</v>
          </cell>
          <cell r="C18">
            <v>9685043.3800000008</v>
          </cell>
          <cell r="D18">
            <v>9685043.3800000008</v>
          </cell>
        </row>
        <row r="19">
          <cell r="A19">
            <v>111001970101</v>
          </cell>
          <cell r="B19" t="str">
            <v>EFECTIVO ATM´S</v>
          </cell>
          <cell r="C19">
            <v>1465150</v>
          </cell>
          <cell r="D19">
            <v>1465150</v>
          </cell>
        </row>
        <row r="20">
          <cell r="A20">
            <v>11100197010103</v>
          </cell>
          <cell r="B20" t="str">
            <v>EFECTIVO ATM´S - FEDECREDITO</v>
          </cell>
          <cell r="C20">
            <v>1465150</v>
          </cell>
          <cell r="D20">
            <v>1465150</v>
          </cell>
        </row>
        <row r="21">
          <cell r="A21">
            <v>111001970102</v>
          </cell>
          <cell r="B21" t="str">
            <v>DISPONIBLE EN SERSAPROSA</v>
          </cell>
          <cell r="C21">
            <v>8209173.3799999999</v>
          </cell>
          <cell r="D21">
            <v>8209173.3799999999</v>
          </cell>
        </row>
        <row r="22">
          <cell r="A22">
            <v>11100197010201</v>
          </cell>
          <cell r="B22" t="str">
            <v>PARA ATM´S</v>
          </cell>
          <cell r="C22">
            <v>4836370</v>
          </cell>
          <cell r="D22">
            <v>4836370</v>
          </cell>
        </row>
        <row r="23">
          <cell r="A23">
            <v>11100197010202</v>
          </cell>
          <cell r="B23" t="str">
            <v>PARA CUENTA CORRIENTE</v>
          </cell>
          <cell r="C23">
            <v>3372803.38</v>
          </cell>
          <cell r="D23">
            <v>3372803.38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10720</v>
          </cell>
          <cell r="D24">
            <v>10720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10720</v>
          </cell>
          <cell r="D25">
            <v>10720</v>
          </cell>
        </row>
        <row r="26">
          <cell r="A26">
            <v>111002</v>
          </cell>
          <cell r="B26" t="str">
            <v>DEPOSITOS EN EL BCR</v>
          </cell>
          <cell r="C26">
            <v>4690933.53</v>
          </cell>
          <cell r="D26">
            <v>4690933.53</v>
          </cell>
        </row>
        <row r="27">
          <cell r="A27">
            <v>1110020101</v>
          </cell>
          <cell r="B27" t="str">
            <v>DEPOSITOS EN CUENTA CORRIENTE - ML</v>
          </cell>
          <cell r="C27">
            <v>4276635.01</v>
          </cell>
          <cell r="D27">
            <v>4276635.01</v>
          </cell>
        </row>
        <row r="28">
          <cell r="A28">
            <v>1110020201</v>
          </cell>
          <cell r="B28" t="str">
            <v>DEPOSITOS OTROS- ML</v>
          </cell>
          <cell r="C28">
            <v>409653</v>
          </cell>
          <cell r="D28">
            <v>409653</v>
          </cell>
        </row>
        <row r="29">
          <cell r="A29">
            <v>111002020199</v>
          </cell>
          <cell r="B29" t="str">
            <v>DEPOSITOS OTROS</v>
          </cell>
          <cell r="C29">
            <v>409653</v>
          </cell>
          <cell r="D29">
            <v>409653</v>
          </cell>
        </row>
        <row r="30">
          <cell r="A30">
            <v>1110029901</v>
          </cell>
          <cell r="B30" t="str">
            <v>INTERESES Y OTROS POR COBRAR - ML</v>
          </cell>
          <cell r="C30">
            <v>4645.5200000000004</v>
          </cell>
          <cell r="D30">
            <v>4645.5200000000004</v>
          </cell>
        </row>
        <row r="31">
          <cell r="A31">
            <v>111002990101</v>
          </cell>
          <cell r="B31" t="str">
            <v>DEPOSITOS PARA RESERVA DE LIQUIDEZ</v>
          </cell>
          <cell r="C31">
            <v>4645.5200000000004</v>
          </cell>
          <cell r="D31">
            <v>4645.5200000000004</v>
          </cell>
        </row>
        <row r="32">
          <cell r="A32">
            <v>111004</v>
          </cell>
          <cell r="B32" t="str">
            <v>DEPOSITOS EN BANCOS LOCALES</v>
          </cell>
          <cell r="C32">
            <v>124054674.31</v>
          </cell>
          <cell r="D32">
            <v>124054674.31</v>
          </cell>
        </row>
        <row r="33">
          <cell r="A33">
            <v>1110040101</v>
          </cell>
          <cell r="B33" t="str">
            <v>A LA VISTA - ML</v>
          </cell>
          <cell r="C33">
            <v>106266094.13</v>
          </cell>
          <cell r="D33">
            <v>106266094.13</v>
          </cell>
        </row>
        <row r="34">
          <cell r="A34">
            <v>111004010101</v>
          </cell>
          <cell r="B34" t="str">
            <v>BANCO AGRICOLA</v>
          </cell>
          <cell r="C34">
            <v>37982112.240000002</v>
          </cell>
          <cell r="D34">
            <v>37982112.240000002</v>
          </cell>
        </row>
        <row r="35">
          <cell r="A35">
            <v>111004010103</v>
          </cell>
          <cell r="B35" t="str">
            <v>BANCO DE AMERICA CENTRAL</v>
          </cell>
          <cell r="C35">
            <v>9616894.3499999996</v>
          </cell>
          <cell r="D35">
            <v>9616894.3499999996</v>
          </cell>
        </row>
        <row r="36">
          <cell r="A36">
            <v>111004010104</v>
          </cell>
          <cell r="B36" t="str">
            <v>BANCO CUSCATLAN, S.A.</v>
          </cell>
          <cell r="C36">
            <v>40274615.82</v>
          </cell>
          <cell r="D36">
            <v>40274615.82</v>
          </cell>
        </row>
        <row r="37">
          <cell r="A37">
            <v>111004010107</v>
          </cell>
          <cell r="B37" t="str">
            <v>BANCO DE FOMENTO AGROPECUARIO</v>
          </cell>
          <cell r="C37">
            <v>1085.75</v>
          </cell>
          <cell r="D37">
            <v>1085.75</v>
          </cell>
        </row>
        <row r="38">
          <cell r="A38">
            <v>111004010108</v>
          </cell>
          <cell r="B38" t="str">
            <v>BANCO HIPOTECARIO</v>
          </cell>
          <cell r="C38">
            <v>1043468.79</v>
          </cell>
          <cell r="D38">
            <v>1043468.79</v>
          </cell>
        </row>
        <row r="39">
          <cell r="A39">
            <v>111004010111</v>
          </cell>
          <cell r="B39" t="str">
            <v>BANCO PROMERICA</v>
          </cell>
          <cell r="C39">
            <v>2528325.64</v>
          </cell>
          <cell r="D39">
            <v>2528325.64</v>
          </cell>
        </row>
        <row r="40">
          <cell r="A40">
            <v>111004010112</v>
          </cell>
          <cell r="B40" t="str">
            <v>DAVIVIENDA</v>
          </cell>
          <cell r="C40">
            <v>14800557.25</v>
          </cell>
          <cell r="D40">
            <v>14800557.25</v>
          </cell>
        </row>
        <row r="41">
          <cell r="A41">
            <v>111004010117</v>
          </cell>
          <cell r="B41" t="str">
            <v>BANCO AZUL EL SALVADOR, S.A.</v>
          </cell>
          <cell r="C41">
            <v>19034.29</v>
          </cell>
          <cell r="D41">
            <v>19034.29</v>
          </cell>
        </row>
        <row r="42">
          <cell r="A42">
            <v>1110040301</v>
          </cell>
          <cell r="B42" t="str">
            <v>A PLAZO - ML</v>
          </cell>
          <cell r="C42">
            <v>17500000</v>
          </cell>
          <cell r="D42">
            <v>17500000</v>
          </cell>
        </row>
        <row r="43">
          <cell r="A43">
            <v>111004030101</v>
          </cell>
          <cell r="B43" t="str">
            <v>BANCO AGRICOLA</v>
          </cell>
          <cell r="C43">
            <v>5000000</v>
          </cell>
          <cell r="D43">
            <v>5000000</v>
          </cell>
        </row>
        <row r="44">
          <cell r="A44">
            <v>111004030104</v>
          </cell>
          <cell r="B44" t="str">
            <v>BANCO CUSCATLAN, S.A.</v>
          </cell>
          <cell r="C44">
            <v>7500000</v>
          </cell>
          <cell r="D44">
            <v>7500000</v>
          </cell>
        </row>
        <row r="45">
          <cell r="A45">
            <v>111004030111</v>
          </cell>
          <cell r="B45" t="str">
            <v>DAVIVIENDA</v>
          </cell>
          <cell r="C45">
            <v>5000000</v>
          </cell>
          <cell r="D45">
            <v>5000000</v>
          </cell>
        </row>
        <row r="46">
          <cell r="A46">
            <v>1110049901</v>
          </cell>
          <cell r="B46" t="str">
            <v>INTERESES Y OTROS POR COBRAR - ML</v>
          </cell>
          <cell r="C46">
            <v>288580.18</v>
          </cell>
          <cell r="D46">
            <v>288580.18</v>
          </cell>
        </row>
        <row r="47">
          <cell r="A47">
            <v>111004990101</v>
          </cell>
          <cell r="B47" t="str">
            <v>A LA VISTA</v>
          </cell>
          <cell r="C47">
            <v>271347.3</v>
          </cell>
          <cell r="D47">
            <v>271347.3</v>
          </cell>
        </row>
        <row r="48">
          <cell r="A48">
            <v>11100499010101</v>
          </cell>
          <cell r="B48" t="str">
            <v>BANCO AGRICOLA</v>
          </cell>
          <cell r="C48">
            <v>66262.23</v>
          </cell>
          <cell r="D48">
            <v>66262.23</v>
          </cell>
        </row>
        <row r="49">
          <cell r="A49">
            <v>11100499010103</v>
          </cell>
          <cell r="B49" t="str">
            <v>BANCO DE AMERICA CENTRAL</v>
          </cell>
          <cell r="C49">
            <v>33486.22</v>
          </cell>
          <cell r="D49">
            <v>33486.22</v>
          </cell>
        </row>
        <row r="50">
          <cell r="A50">
            <v>11100499010104</v>
          </cell>
          <cell r="B50" t="str">
            <v>BANCO CUSCATLAN, S.A.</v>
          </cell>
          <cell r="C50">
            <v>101061.8</v>
          </cell>
          <cell r="D50">
            <v>101061.8</v>
          </cell>
        </row>
        <row r="51">
          <cell r="A51">
            <v>11100499010108</v>
          </cell>
          <cell r="B51" t="str">
            <v>BANCO HIPOTECARIO</v>
          </cell>
          <cell r="C51">
            <v>636.76</v>
          </cell>
          <cell r="D51">
            <v>636.76</v>
          </cell>
        </row>
        <row r="52">
          <cell r="A52">
            <v>11100499010111</v>
          </cell>
          <cell r="B52" t="str">
            <v>BANCO PROMERICA</v>
          </cell>
          <cell r="C52">
            <v>13494.66</v>
          </cell>
          <cell r="D52">
            <v>13494.66</v>
          </cell>
        </row>
        <row r="53">
          <cell r="A53">
            <v>11100499010112</v>
          </cell>
          <cell r="B53" t="str">
            <v>DAVIVIENDA</v>
          </cell>
          <cell r="C53">
            <v>56404.01</v>
          </cell>
          <cell r="D53">
            <v>56404.01</v>
          </cell>
        </row>
        <row r="54">
          <cell r="A54">
            <v>11100499010122</v>
          </cell>
          <cell r="B54" t="str">
            <v>BANCO AZUL EL SALVADOR, S.A.</v>
          </cell>
          <cell r="C54">
            <v>1.62</v>
          </cell>
          <cell r="D54">
            <v>1.62</v>
          </cell>
        </row>
        <row r="55">
          <cell r="A55">
            <v>111004990103</v>
          </cell>
          <cell r="B55" t="str">
            <v>A PLAZO</v>
          </cell>
          <cell r="C55">
            <v>17232.88</v>
          </cell>
          <cell r="D55">
            <v>17232.88</v>
          </cell>
        </row>
        <row r="56">
          <cell r="A56">
            <v>11100499010301</v>
          </cell>
          <cell r="B56" t="str">
            <v>BANCO AGRICOLA</v>
          </cell>
          <cell r="C56">
            <v>6780.82</v>
          </cell>
          <cell r="D56">
            <v>6780.82</v>
          </cell>
        </row>
        <row r="57">
          <cell r="A57">
            <v>11100499010304</v>
          </cell>
          <cell r="B57" t="str">
            <v>BANCO CUSCATLAN, S.A.</v>
          </cell>
          <cell r="C57">
            <v>2013.7</v>
          </cell>
          <cell r="D57">
            <v>2013.7</v>
          </cell>
        </row>
        <row r="58">
          <cell r="A58">
            <v>11100499010312</v>
          </cell>
          <cell r="B58" t="str">
            <v>DAVIVIENDA</v>
          </cell>
          <cell r="C58">
            <v>8438.36</v>
          </cell>
          <cell r="D58">
            <v>8438.36</v>
          </cell>
        </row>
        <row r="59">
          <cell r="A59">
            <v>111006</v>
          </cell>
          <cell r="B59" t="str">
            <v>DEPOSITOS EN BANCOS EXTRANJEROS</v>
          </cell>
          <cell r="C59">
            <v>1949189.69</v>
          </cell>
          <cell r="D59">
            <v>1949189.69</v>
          </cell>
        </row>
        <row r="60">
          <cell r="A60">
            <v>1110060101</v>
          </cell>
          <cell r="B60" t="str">
            <v>A LA VISTA - ML</v>
          </cell>
          <cell r="C60">
            <v>1949189.69</v>
          </cell>
          <cell r="D60">
            <v>1949189.69</v>
          </cell>
        </row>
        <row r="61">
          <cell r="A61">
            <v>111006010101</v>
          </cell>
          <cell r="B61" t="str">
            <v>BANCO CITIBANK NEW YORK</v>
          </cell>
          <cell r="C61">
            <v>1949189.69</v>
          </cell>
          <cell r="D61">
            <v>1949189.69</v>
          </cell>
        </row>
        <row r="62">
          <cell r="A62">
            <v>113</v>
          </cell>
          <cell r="B62" t="str">
            <v>INSTRUMENTOS FINANCIEROS DE INVERSION</v>
          </cell>
          <cell r="C62">
            <v>115238661.42</v>
          </cell>
          <cell r="D62">
            <v>115238661.42</v>
          </cell>
        </row>
        <row r="63">
          <cell r="A63">
            <v>1134</v>
          </cell>
          <cell r="B63" t="str">
            <v>A COSTO AMORTIZADO</v>
          </cell>
          <cell r="C63">
            <v>115238661.42</v>
          </cell>
          <cell r="D63">
            <v>115238661.42</v>
          </cell>
        </row>
        <row r="64">
          <cell r="A64">
            <v>113400</v>
          </cell>
          <cell r="B64" t="str">
            <v>INSTRUMENTOS DE DEUDA CON PRECIO COTIZADO</v>
          </cell>
          <cell r="C64">
            <v>115238661.42</v>
          </cell>
          <cell r="D64">
            <v>115238661.42</v>
          </cell>
        </row>
        <row r="65">
          <cell r="A65">
            <v>1134000201</v>
          </cell>
          <cell r="B65" t="str">
            <v>EMITIDOS POR EL ESTADO - ML</v>
          </cell>
          <cell r="C65">
            <v>104000000</v>
          </cell>
          <cell r="D65">
            <v>104000000</v>
          </cell>
        </row>
        <row r="66">
          <cell r="A66">
            <v>1134000701</v>
          </cell>
          <cell r="B66" t="str">
            <v>EMITIDOS POR INSTITUCIONES EXTRANJERAS - ML</v>
          </cell>
          <cell r="C66">
            <v>11049772.51</v>
          </cell>
          <cell r="D66">
            <v>11049772.51</v>
          </cell>
        </row>
        <row r="67">
          <cell r="A67">
            <v>1134009901</v>
          </cell>
          <cell r="B67" t="str">
            <v>INTERESES Y OTROS POR COBRAR - ML</v>
          </cell>
          <cell r="C67">
            <v>188888.91</v>
          </cell>
          <cell r="D67">
            <v>188888.91</v>
          </cell>
        </row>
        <row r="68">
          <cell r="A68">
            <v>114</v>
          </cell>
          <cell r="B68" t="str">
            <v>PRESTAMOS</v>
          </cell>
          <cell r="C68">
            <v>396034664.39999998</v>
          </cell>
          <cell r="D68">
            <v>396034664.39999998</v>
          </cell>
        </row>
        <row r="69">
          <cell r="A69">
            <v>1141</v>
          </cell>
          <cell r="B69" t="str">
            <v>PRESTAMOS PACTADOS HASTA UN AÑO PLAZO</v>
          </cell>
          <cell r="C69">
            <v>6188782.3499999996</v>
          </cell>
          <cell r="D69">
            <v>6188782.3499999996</v>
          </cell>
        </row>
        <row r="70">
          <cell r="A70">
            <v>114104</v>
          </cell>
          <cell r="B70" t="str">
            <v>PRESTAMOS A PARTICULARES</v>
          </cell>
          <cell r="C70">
            <v>5968.24</v>
          </cell>
          <cell r="D70">
            <v>5968.24</v>
          </cell>
        </row>
        <row r="71">
          <cell r="A71">
            <v>1141040101</v>
          </cell>
          <cell r="B71" t="str">
            <v>OTORGAMIENTOS ORIGINALES - ML</v>
          </cell>
          <cell r="C71">
            <v>5950</v>
          </cell>
          <cell r="D71">
            <v>5950</v>
          </cell>
        </row>
        <row r="72">
          <cell r="A72">
            <v>1141049901</v>
          </cell>
          <cell r="B72" t="str">
            <v>INTERESES Y OTROS POR COBRAR - ML</v>
          </cell>
          <cell r="C72">
            <v>18.239999999999998</v>
          </cell>
          <cell r="D72">
            <v>18.239999999999998</v>
          </cell>
        </row>
        <row r="73">
          <cell r="A73">
            <v>114104990101</v>
          </cell>
          <cell r="B73" t="str">
            <v>OTORGAMIENTOS ORIGINALES</v>
          </cell>
          <cell r="C73">
            <v>18.239999999999998</v>
          </cell>
          <cell r="D73">
            <v>18.239999999999998</v>
          </cell>
        </row>
        <row r="74">
          <cell r="A74">
            <v>114106</v>
          </cell>
          <cell r="B74" t="str">
            <v>PRESTAMOS A OTRAS ENTIDADES DEL SISTEMA</v>
          </cell>
          <cell r="C74">
            <v>6182814.1100000003</v>
          </cell>
          <cell r="D74">
            <v>6182814.1100000003</v>
          </cell>
        </row>
        <row r="75">
          <cell r="A75">
            <v>1141060101</v>
          </cell>
          <cell r="B75" t="str">
            <v>OTORGAMIENTOS ORIGINALES - ML</v>
          </cell>
          <cell r="C75">
            <v>6160841.0899999999</v>
          </cell>
          <cell r="D75">
            <v>6160841.0899999999</v>
          </cell>
        </row>
        <row r="76">
          <cell r="A76">
            <v>1141069901</v>
          </cell>
          <cell r="B76" t="str">
            <v>INTERESES Y OTROS POR COBRAR - ML</v>
          </cell>
          <cell r="C76">
            <v>21973.02</v>
          </cell>
          <cell r="D76">
            <v>21973.02</v>
          </cell>
        </row>
        <row r="77">
          <cell r="A77">
            <v>114106990101</v>
          </cell>
          <cell r="B77" t="str">
            <v>OTORGAMIENTOS ORIGINALES</v>
          </cell>
          <cell r="C77">
            <v>21973.02</v>
          </cell>
          <cell r="D77">
            <v>21973.02</v>
          </cell>
        </row>
        <row r="78">
          <cell r="A78">
            <v>11410699010102</v>
          </cell>
          <cell r="B78" t="str">
            <v>PRESTAMOS PARA OTROS PROPOSITOS</v>
          </cell>
          <cell r="C78">
            <v>21973.02</v>
          </cell>
          <cell r="D78">
            <v>21973.02</v>
          </cell>
        </row>
        <row r="79">
          <cell r="A79">
            <v>1142</v>
          </cell>
          <cell r="B79" t="str">
            <v>PRESTAMOS PACTADOS A MAS DE UN AÑO PLAZO</v>
          </cell>
          <cell r="C79">
            <v>394104305.10000002</v>
          </cell>
          <cell r="D79">
            <v>394104305.10000002</v>
          </cell>
        </row>
        <row r="80">
          <cell r="A80">
            <v>114204</v>
          </cell>
          <cell r="B80" t="str">
            <v>PRESTAMOS A PARTICULARES</v>
          </cell>
          <cell r="C80">
            <v>4369744.1100000003</v>
          </cell>
          <cell r="D80">
            <v>4369744.1100000003</v>
          </cell>
        </row>
        <row r="81">
          <cell r="A81">
            <v>1142040101</v>
          </cell>
          <cell r="B81" t="str">
            <v>OTORGAMIENTOS ORIGINALES - ML</v>
          </cell>
          <cell r="C81">
            <v>185274.46</v>
          </cell>
          <cell r="D81">
            <v>185274.46</v>
          </cell>
        </row>
        <row r="82">
          <cell r="A82">
            <v>1142040701</v>
          </cell>
          <cell r="B82" t="str">
            <v>PRESTAMOS PARA ADQUISICION DE VIVIENDA - ML</v>
          </cell>
          <cell r="C82">
            <v>4183886.96</v>
          </cell>
          <cell r="D82">
            <v>4183886.96</v>
          </cell>
        </row>
        <row r="83">
          <cell r="A83">
            <v>1142049901</v>
          </cell>
          <cell r="B83" t="str">
            <v>INTERESES Y OTROS POR COBRAR - ML</v>
          </cell>
          <cell r="C83">
            <v>582.69000000000005</v>
          </cell>
          <cell r="D83">
            <v>582.69000000000005</v>
          </cell>
        </row>
        <row r="84">
          <cell r="A84">
            <v>114204990101</v>
          </cell>
          <cell r="B84" t="str">
            <v>OTORGAMIENTOS ORIGINALES</v>
          </cell>
          <cell r="C84">
            <v>33.76</v>
          </cell>
          <cell r="D84">
            <v>33.76</v>
          </cell>
        </row>
        <row r="85">
          <cell r="A85">
            <v>114204990107</v>
          </cell>
          <cell r="B85" t="str">
            <v>PRESTAMOS PARA ADQUISICION DE VIVIENDA</v>
          </cell>
          <cell r="C85">
            <v>548.92999999999995</v>
          </cell>
          <cell r="D85">
            <v>548.92999999999995</v>
          </cell>
        </row>
        <row r="86">
          <cell r="A86">
            <v>114206</v>
          </cell>
          <cell r="B86" t="str">
            <v>PRESTAMOS A OTRAS ENTIDADES DEL SISTEMA</v>
          </cell>
          <cell r="C86">
            <v>389734560.99000001</v>
          </cell>
          <cell r="D86">
            <v>389734560.99000001</v>
          </cell>
        </row>
        <row r="87">
          <cell r="A87">
            <v>1142060101</v>
          </cell>
          <cell r="B87" t="str">
            <v>OTORGAMIENTOS ORIGINALES - ML</v>
          </cell>
          <cell r="C87">
            <v>388507789.54000002</v>
          </cell>
          <cell r="D87">
            <v>388507789.54000002</v>
          </cell>
        </row>
        <row r="88">
          <cell r="A88">
            <v>1142069901</v>
          </cell>
          <cell r="B88" t="str">
            <v>INTERESES Y OTROS POR COBRAR - ML</v>
          </cell>
          <cell r="C88">
            <v>1226771.45</v>
          </cell>
          <cell r="D88">
            <v>1226771.45</v>
          </cell>
        </row>
        <row r="89">
          <cell r="A89">
            <v>114206990101</v>
          </cell>
          <cell r="B89" t="str">
            <v>OTORGAMIENTOS ORIGINALES</v>
          </cell>
          <cell r="C89">
            <v>1226771.45</v>
          </cell>
          <cell r="D89">
            <v>1226771.45</v>
          </cell>
        </row>
        <row r="90">
          <cell r="A90">
            <v>11420699010101</v>
          </cell>
          <cell r="B90" t="str">
            <v>PRESTAMOS PARA OTROS PROPOSITOS</v>
          </cell>
          <cell r="C90">
            <v>1226771.45</v>
          </cell>
          <cell r="D90">
            <v>1226771.45</v>
          </cell>
        </row>
        <row r="91">
          <cell r="A91">
            <v>1149</v>
          </cell>
          <cell r="B91" t="str">
            <v>PROVISION PARA INCOBRABILIDAD DE PRESTAMOS</v>
          </cell>
          <cell r="C91">
            <v>-4258423.05</v>
          </cell>
          <cell r="D91">
            <v>-4258423.05</v>
          </cell>
        </row>
        <row r="92">
          <cell r="A92">
            <v>114901</v>
          </cell>
          <cell r="B92" t="str">
            <v>PROVISION PARA INCOBRABILIDAD DE PRESTAMOS</v>
          </cell>
          <cell r="C92">
            <v>-4258423.05</v>
          </cell>
          <cell r="D92">
            <v>-4258423.05</v>
          </cell>
        </row>
        <row r="93">
          <cell r="A93">
            <v>1149010101</v>
          </cell>
          <cell r="B93" t="str">
            <v>PROVISIONES POR CATEGORIA DE RIESGO - ML</v>
          </cell>
          <cell r="C93">
            <v>-100268.08</v>
          </cell>
          <cell r="D93">
            <v>-100268.08</v>
          </cell>
        </row>
        <row r="94">
          <cell r="A94">
            <v>114901010101</v>
          </cell>
          <cell r="B94" t="str">
            <v>CAPITAL</v>
          </cell>
          <cell r="C94">
            <v>-99872.08</v>
          </cell>
          <cell r="D94">
            <v>-99872.08</v>
          </cell>
        </row>
        <row r="95">
          <cell r="A95">
            <v>11490101010101</v>
          </cell>
          <cell r="B95" t="str">
            <v>RESERVA PRESTAMOS CATEGORIA A2 Y B</v>
          </cell>
          <cell r="C95">
            <v>-99872.08</v>
          </cell>
          <cell r="D95">
            <v>-99872.08</v>
          </cell>
        </row>
        <row r="96">
          <cell r="A96">
            <v>114901010102</v>
          </cell>
          <cell r="B96" t="str">
            <v>INTERESES</v>
          </cell>
          <cell r="C96">
            <v>-396</v>
          </cell>
          <cell r="D96">
            <v>-396</v>
          </cell>
        </row>
        <row r="97">
          <cell r="A97">
            <v>11490101010201</v>
          </cell>
          <cell r="B97" t="str">
            <v>RESERVA PRESTAMOS CATEGORIA A2 Y B</v>
          </cell>
          <cell r="C97">
            <v>-396</v>
          </cell>
          <cell r="D97">
            <v>-396</v>
          </cell>
        </row>
        <row r="98">
          <cell r="A98">
            <v>1149010301</v>
          </cell>
          <cell r="B98" t="str">
            <v>PROVISIONES VOLUNTARIAS - ML</v>
          </cell>
          <cell r="C98">
            <v>-4158154.97</v>
          </cell>
          <cell r="D98">
            <v>-4158154.97</v>
          </cell>
        </row>
        <row r="99">
          <cell r="A99">
            <v>12</v>
          </cell>
          <cell r="B99" t="str">
            <v>OTROS ACTIVOS</v>
          </cell>
          <cell r="C99">
            <v>27964900.940000001</v>
          </cell>
          <cell r="D99">
            <v>27964900.940000001</v>
          </cell>
        </row>
        <row r="100">
          <cell r="A100">
            <v>123</v>
          </cell>
          <cell r="B100" t="str">
            <v>EXISTENCIAS</v>
          </cell>
          <cell r="C100">
            <v>384531.72</v>
          </cell>
          <cell r="D100">
            <v>384531.72</v>
          </cell>
        </row>
        <row r="101">
          <cell r="A101">
            <v>1230</v>
          </cell>
          <cell r="B101" t="str">
            <v>EXISTENCIAS</v>
          </cell>
          <cell r="C101">
            <v>384531.72</v>
          </cell>
          <cell r="D101">
            <v>384531.72</v>
          </cell>
        </row>
        <row r="102">
          <cell r="A102">
            <v>123001</v>
          </cell>
          <cell r="B102" t="str">
            <v>BIENES PARA LA VENTA</v>
          </cell>
          <cell r="C102">
            <v>342812.52</v>
          </cell>
          <cell r="D102">
            <v>342812.52</v>
          </cell>
        </row>
        <row r="103">
          <cell r="A103">
            <v>1230010101</v>
          </cell>
          <cell r="B103" t="str">
            <v>CHEQUERAS</v>
          </cell>
          <cell r="C103">
            <v>3283.5</v>
          </cell>
          <cell r="D103">
            <v>3283.5</v>
          </cell>
        </row>
        <row r="104">
          <cell r="A104">
            <v>123001010101</v>
          </cell>
          <cell r="B104" t="str">
            <v>OFICINA CENTRAL</v>
          </cell>
          <cell r="C104">
            <v>3283.5</v>
          </cell>
          <cell r="D104">
            <v>3283.5</v>
          </cell>
        </row>
        <row r="105">
          <cell r="A105">
            <v>1230010201</v>
          </cell>
          <cell r="B105" t="str">
            <v>TARJETAS DE CREDITO</v>
          </cell>
          <cell r="C105">
            <v>157210.06</v>
          </cell>
          <cell r="D105">
            <v>157210.06</v>
          </cell>
        </row>
        <row r="106">
          <cell r="A106">
            <v>123001020101</v>
          </cell>
          <cell r="B106" t="str">
            <v>OFICINA CENTRAL</v>
          </cell>
          <cell r="C106">
            <v>133091.32</v>
          </cell>
          <cell r="D106">
            <v>133091.32</v>
          </cell>
        </row>
        <row r="107">
          <cell r="A107">
            <v>123001020102</v>
          </cell>
          <cell r="B107" t="str">
            <v>PLASTICO</v>
          </cell>
          <cell r="C107">
            <v>23880.18</v>
          </cell>
          <cell r="D107">
            <v>23880.18</v>
          </cell>
        </row>
        <row r="108">
          <cell r="A108">
            <v>123001020103</v>
          </cell>
          <cell r="B108" t="str">
            <v>ARTICULOS PROMOCIONALES Y PAPELERIA</v>
          </cell>
          <cell r="C108">
            <v>238.56</v>
          </cell>
          <cell r="D108">
            <v>238.56</v>
          </cell>
        </row>
        <row r="109">
          <cell r="A109">
            <v>1230010301</v>
          </cell>
          <cell r="B109" t="str">
            <v>OTROS</v>
          </cell>
          <cell r="C109">
            <v>182318.96</v>
          </cell>
          <cell r="D109">
            <v>182318.96</v>
          </cell>
        </row>
        <row r="110">
          <cell r="A110">
            <v>123001030101</v>
          </cell>
          <cell r="B110" t="str">
            <v>OFICINA CENTRAL</v>
          </cell>
          <cell r="C110">
            <v>182318.96</v>
          </cell>
          <cell r="D110">
            <v>182318.96</v>
          </cell>
        </row>
        <row r="111">
          <cell r="A111">
            <v>123002</v>
          </cell>
          <cell r="B111" t="str">
            <v>BIENES PARA CONSUMO</v>
          </cell>
          <cell r="C111">
            <v>41719.199999999997</v>
          </cell>
          <cell r="D111">
            <v>41719.199999999997</v>
          </cell>
        </row>
        <row r="112">
          <cell r="A112">
            <v>1230020101</v>
          </cell>
          <cell r="B112" t="str">
            <v>PAPELERIA, UTILES Y ENSERES</v>
          </cell>
          <cell r="C112">
            <v>38676.93</v>
          </cell>
          <cell r="D112">
            <v>38676.93</v>
          </cell>
        </row>
        <row r="113">
          <cell r="A113">
            <v>123002010101</v>
          </cell>
          <cell r="B113" t="str">
            <v>OFICINA CENTRAL</v>
          </cell>
          <cell r="C113">
            <v>38676.93</v>
          </cell>
          <cell r="D113">
            <v>38676.93</v>
          </cell>
        </row>
        <row r="114">
          <cell r="A114">
            <v>1230020301</v>
          </cell>
          <cell r="B114" t="str">
            <v>OTROS</v>
          </cell>
          <cell r="C114">
            <v>3042.27</v>
          </cell>
          <cell r="D114">
            <v>3042.27</v>
          </cell>
        </row>
        <row r="115">
          <cell r="A115">
            <v>123002030101</v>
          </cell>
          <cell r="B115" t="str">
            <v>ARTICULOS DE ASEO Y LIMPIEZA</v>
          </cell>
          <cell r="C115">
            <v>2866.92</v>
          </cell>
          <cell r="D115">
            <v>2866.92</v>
          </cell>
        </row>
        <row r="116">
          <cell r="A116">
            <v>123002030102</v>
          </cell>
          <cell r="B116" t="str">
            <v>MATERIALES PARA MANTENIMIENTO DE EDIFICIOS</v>
          </cell>
          <cell r="C116">
            <v>175.35</v>
          </cell>
          <cell r="D116">
            <v>175.35</v>
          </cell>
        </row>
        <row r="117">
          <cell r="A117">
            <v>124</v>
          </cell>
          <cell r="B117" t="str">
            <v>GASTOS PAGADOS POR ANTICIPADO</v>
          </cell>
          <cell r="C117">
            <v>2458491.1800000002</v>
          </cell>
          <cell r="D117">
            <v>2458491.1800000002</v>
          </cell>
        </row>
        <row r="118">
          <cell r="A118">
            <v>1240</v>
          </cell>
          <cell r="B118" t="str">
            <v>GASTOS PAGADOS POR ANTICIPADO</v>
          </cell>
          <cell r="C118">
            <v>2458491.1800000002</v>
          </cell>
          <cell r="D118">
            <v>2458491.1800000002</v>
          </cell>
        </row>
        <row r="119">
          <cell r="A119">
            <v>124001</v>
          </cell>
          <cell r="B119" t="str">
            <v>SEGUROS</v>
          </cell>
          <cell r="C119">
            <v>199215.01</v>
          </cell>
          <cell r="D119">
            <v>199215.01</v>
          </cell>
        </row>
        <row r="120">
          <cell r="A120">
            <v>1240010101</v>
          </cell>
          <cell r="B120" t="str">
            <v>SOBRE PERSONAS</v>
          </cell>
          <cell r="C120">
            <v>82977.06</v>
          </cell>
          <cell r="D120">
            <v>82977.06</v>
          </cell>
        </row>
        <row r="121">
          <cell r="A121">
            <v>124001010101</v>
          </cell>
          <cell r="B121" t="str">
            <v>SEGURO DE VIDA</v>
          </cell>
          <cell r="C121">
            <v>34891.9</v>
          </cell>
          <cell r="D121">
            <v>34891.9</v>
          </cell>
        </row>
        <row r="122">
          <cell r="A122">
            <v>124001010102</v>
          </cell>
          <cell r="B122" t="str">
            <v>SEGURO MEDICO HOSPITALARIO</v>
          </cell>
          <cell r="C122">
            <v>48085.16</v>
          </cell>
          <cell r="D122">
            <v>48085.16</v>
          </cell>
        </row>
        <row r="123">
          <cell r="A123">
            <v>1240010201</v>
          </cell>
          <cell r="B123" t="str">
            <v>SOBRE BIENES</v>
          </cell>
          <cell r="C123">
            <v>12367.11</v>
          </cell>
          <cell r="D123">
            <v>12367.11</v>
          </cell>
        </row>
        <row r="124">
          <cell r="A124">
            <v>1240010301</v>
          </cell>
          <cell r="B124" t="str">
            <v>SOBRE RIESGOS DE INTERMEDIACION</v>
          </cell>
          <cell r="C124">
            <v>103870.84</v>
          </cell>
          <cell r="D124">
            <v>103870.84</v>
          </cell>
        </row>
        <row r="125">
          <cell r="A125">
            <v>124008</v>
          </cell>
          <cell r="B125" t="str">
            <v>SERVICIOS</v>
          </cell>
          <cell r="C125">
            <v>27090.39</v>
          </cell>
          <cell r="D125">
            <v>27090.39</v>
          </cell>
        </row>
        <row r="126">
          <cell r="A126">
            <v>1240080101</v>
          </cell>
          <cell r="B126" t="str">
            <v>SERVICIOS</v>
          </cell>
          <cell r="C126">
            <v>27090.39</v>
          </cell>
          <cell r="D126">
            <v>27090.39</v>
          </cell>
        </row>
        <row r="127">
          <cell r="A127">
            <v>124008010101</v>
          </cell>
          <cell r="B127" t="str">
            <v>ALQUILERES</v>
          </cell>
          <cell r="C127">
            <v>1159.07</v>
          </cell>
          <cell r="D127">
            <v>1159.07</v>
          </cell>
        </row>
        <row r="128">
          <cell r="A128">
            <v>12400801010101</v>
          </cell>
          <cell r="B128" t="str">
            <v>LOCALES</v>
          </cell>
          <cell r="C128">
            <v>1159.07</v>
          </cell>
          <cell r="D128">
            <v>1159.07</v>
          </cell>
        </row>
        <row r="129">
          <cell r="A129">
            <v>124008010199</v>
          </cell>
          <cell r="B129" t="str">
            <v>OTROS</v>
          </cell>
          <cell r="C129">
            <v>25931.32</v>
          </cell>
          <cell r="D129">
            <v>25931.32</v>
          </cell>
        </row>
        <row r="130">
          <cell r="A130">
            <v>12400801019901</v>
          </cell>
          <cell r="B130" t="str">
            <v>IMPUESTOS MUNICIPALES</v>
          </cell>
          <cell r="C130">
            <v>643.20000000000005</v>
          </cell>
          <cell r="D130">
            <v>643.20000000000005</v>
          </cell>
        </row>
        <row r="131">
          <cell r="A131">
            <v>12400801019903</v>
          </cell>
          <cell r="B131" t="str">
            <v>PAGOS A PROVEEDORES</v>
          </cell>
          <cell r="C131">
            <v>25288.12</v>
          </cell>
          <cell r="D131">
            <v>25288.12</v>
          </cell>
        </row>
        <row r="132">
          <cell r="A132">
            <v>124099</v>
          </cell>
          <cell r="B132" t="str">
            <v>OTROS CARGOS DIFERIDOS</v>
          </cell>
          <cell r="C132">
            <v>2232185.7799999998</v>
          </cell>
          <cell r="D132">
            <v>2232185.7799999998</v>
          </cell>
        </row>
        <row r="133">
          <cell r="A133">
            <v>1240990201</v>
          </cell>
          <cell r="B133" t="str">
            <v>PRESTACIONES AL PERSONAL</v>
          </cell>
          <cell r="C133">
            <v>1175.3499999999999</v>
          </cell>
          <cell r="D133">
            <v>1175.3499999999999</v>
          </cell>
        </row>
        <row r="134">
          <cell r="A134">
            <v>1240990301</v>
          </cell>
          <cell r="B134" t="str">
            <v>SUSCRIPCIONES</v>
          </cell>
          <cell r="C134">
            <v>8321.4500000000007</v>
          </cell>
          <cell r="D134">
            <v>8321.4500000000007</v>
          </cell>
        </row>
        <row r="135">
          <cell r="A135">
            <v>1240990401</v>
          </cell>
          <cell r="B135" t="str">
            <v>CONTRATOS DE MANTENIMIENTO</v>
          </cell>
          <cell r="C135">
            <v>395543.67</v>
          </cell>
          <cell r="D135">
            <v>395543.67</v>
          </cell>
        </row>
        <row r="136">
          <cell r="A136">
            <v>1240990901</v>
          </cell>
          <cell r="B136" t="str">
            <v>OTROS</v>
          </cell>
          <cell r="C136">
            <v>1827145.31</v>
          </cell>
          <cell r="D136">
            <v>1827145.31</v>
          </cell>
        </row>
        <row r="137">
          <cell r="A137">
            <v>124099090101</v>
          </cell>
          <cell r="B137" t="str">
            <v>COMISIONES BANCARIAS</v>
          </cell>
          <cell r="C137">
            <v>1818628.71</v>
          </cell>
          <cell r="D137">
            <v>1818628.71</v>
          </cell>
        </row>
        <row r="138">
          <cell r="A138">
            <v>12409909010101</v>
          </cell>
          <cell r="B138" t="str">
            <v>BANCOS Y FINANCIERAS</v>
          </cell>
          <cell r="C138">
            <v>13853.35</v>
          </cell>
          <cell r="D138">
            <v>13853.35</v>
          </cell>
        </row>
        <row r="139">
          <cell r="A139">
            <v>12409909010103</v>
          </cell>
          <cell r="B139" t="str">
            <v>ENTIDADES EXTRANJERAS</v>
          </cell>
          <cell r="C139">
            <v>1804775.36</v>
          </cell>
          <cell r="D139">
            <v>1804775.36</v>
          </cell>
        </row>
        <row r="140">
          <cell r="A140">
            <v>124099090105</v>
          </cell>
          <cell r="B140" t="str">
            <v>OTROS GASTOS SOBRE PRESTAMOS OBTENIDOS</v>
          </cell>
          <cell r="C140">
            <v>8516.6</v>
          </cell>
          <cell r="D140">
            <v>8516.6</v>
          </cell>
        </row>
        <row r="141">
          <cell r="A141">
            <v>12409909010501</v>
          </cell>
          <cell r="B141" t="str">
            <v>CONSULTORIAS POR PRESTAMOS</v>
          </cell>
          <cell r="C141">
            <v>8516.6</v>
          </cell>
          <cell r="D141">
            <v>8516.6</v>
          </cell>
        </row>
        <row r="142">
          <cell r="A142">
            <v>125</v>
          </cell>
          <cell r="B142" t="str">
            <v>CUENTAS POR COBRAR</v>
          </cell>
          <cell r="C142">
            <v>19208238.390000001</v>
          </cell>
          <cell r="D142">
            <v>19208238.390000001</v>
          </cell>
        </row>
        <row r="143">
          <cell r="A143">
            <v>1250</v>
          </cell>
          <cell r="B143" t="str">
            <v>CUENTAS POR COBRAR</v>
          </cell>
          <cell r="C143">
            <v>16074398.890000001</v>
          </cell>
          <cell r="D143">
            <v>16074398.890000001</v>
          </cell>
        </row>
        <row r="144">
          <cell r="A144">
            <v>125001</v>
          </cell>
          <cell r="B144" t="str">
            <v>SALDOS POR COBRAR</v>
          </cell>
          <cell r="C144">
            <v>490157.03</v>
          </cell>
          <cell r="D144">
            <v>490157.03</v>
          </cell>
        </row>
        <row r="145">
          <cell r="A145">
            <v>1250010100</v>
          </cell>
          <cell r="B145" t="str">
            <v>ASOCIADOS</v>
          </cell>
          <cell r="C145">
            <v>490157.03</v>
          </cell>
          <cell r="D145">
            <v>490157.03</v>
          </cell>
        </row>
        <row r="146">
          <cell r="A146">
            <v>125001010001</v>
          </cell>
          <cell r="B146" t="str">
            <v>A CAJAS DE CREDITO</v>
          </cell>
          <cell r="C146">
            <v>489957.67</v>
          </cell>
          <cell r="D146">
            <v>489957.67</v>
          </cell>
        </row>
        <row r="147">
          <cell r="A147">
            <v>125001010002</v>
          </cell>
          <cell r="B147" t="str">
            <v>A BANCOS DE LOS TRABAJADORES</v>
          </cell>
          <cell r="C147">
            <v>199.36</v>
          </cell>
          <cell r="D147">
            <v>199.36</v>
          </cell>
        </row>
        <row r="148">
          <cell r="A148">
            <v>125002</v>
          </cell>
          <cell r="B148" t="str">
            <v>PAGOS POR CUENTA AJENA</v>
          </cell>
          <cell r="C148">
            <v>952.65</v>
          </cell>
          <cell r="D148">
            <v>952.65</v>
          </cell>
        </row>
        <row r="149">
          <cell r="A149">
            <v>1250020401</v>
          </cell>
          <cell r="B149" t="str">
            <v>OTROS DEUDORES</v>
          </cell>
          <cell r="C149">
            <v>952.65</v>
          </cell>
          <cell r="D149">
            <v>952.65</v>
          </cell>
        </row>
        <row r="150">
          <cell r="A150">
            <v>125002040101</v>
          </cell>
          <cell r="B150" t="str">
            <v>SERVICIO DE TARJETAS</v>
          </cell>
          <cell r="C150">
            <v>952.65</v>
          </cell>
          <cell r="D150">
            <v>952.65</v>
          </cell>
        </row>
        <row r="151">
          <cell r="A151">
            <v>12500204010102</v>
          </cell>
          <cell r="B151" t="str">
            <v>COMISION - SERVICIOS DE TRANSACCIONES TARJETAS DE DEBITO - A</v>
          </cell>
          <cell r="C151">
            <v>952.65</v>
          </cell>
          <cell r="D151">
            <v>952.65</v>
          </cell>
        </row>
        <row r="152">
          <cell r="A152">
            <v>125003</v>
          </cell>
          <cell r="B152" t="str">
            <v>COMISIONES SERVICIOS FINANCIEROS</v>
          </cell>
          <cell r="C152">
            <v>125382.27</v>
          </cell>
          <cell r="D152">
            <v>125382.27</v>
          </cell>
        </row>
        <row r="153">
          <cell r="A153">
            <v>1250030601</v>
          </cell>
          <cell r="B153" t="str">
            <v>OTROS SERVICIOS FINANCIEROS- ML</v>
          </cell>
          <cell r="C153">
            <v>113057.27</v>
          </cell>
          <cell r="D153">
            <v>113057.27</v>
          </cell>
        </row>
        <row r="154">
          <cell r="A154">
            <v>125003060103</v>
          </cell>
          <cell r="B154" t="str">
            <v>COMISIONES - ATM´S</v>
          </cell>
          <cell r="C154">
            <v>30559.94</v>
          </cell>
          <cell r="D154">
            <v>30559.94</v>
          </cell>
        </row>
        <row r="155">
          <cell r="A155">
            <v>12500306010303</v>
          </cell>
          <cell r="B155" t="str">
            <v>SERVICIO DE ATM´S A OTROS BANCOS POR COBRAR A ATH</v>
          </cell>
          <cell r="C155">
            <v>535.69000000000005</v>
          </cell>
          <cell r="D155">
            <v>535.69000000000005</v>
          </cell>
        </row>
        <row r="156">
          <cell r="A156">
            <v>12500306010304</v>
          </cell>
          <cell r="B156" t="str">
            <v>COMISION POR SERVICIO DE ATM A OTROS BANCOS - VISA</v>
          </cell>
          <cell r="C156">
            <v>30024.25</v>
          </cell>
          <cell r="D156">
            <v>30024.25</v>
          </cell>
        </row>
        <row r="157">
          <cell r="A157">
            <v>1250030601030400</v>
          </cell>
          <cell r="B157" t="str">
            <v>SERVICIO ATM A OTROS BANCOS - TARJETAS EXTRANJERAS</v>
          </cell>
          <cell r="C157">
            <v>1921.19</v>
          </cell>
          <cell r="D157">
            <v>1921.19</v>
          </cell>
        </row>
        <row r="158">
          <cell r="A158">
            <v>1250030601030400</v>
          </cell>
          <cell r="B158" t="str">
            <v>SERVICIO ATM A OTROS BANCOS - TARJETAS BANCOS LOCALES</v>
          </cell>
          <cell r="C158">
            <v>28103.06</v>
          </cell>
          <cell r="D158">
            <v>28103.06</v>
          </cell>
        </row>
        <row r="159">
          <cell r="A159">
            <v>125003060105</v>
          </cell>
          <cell r="B159" t="str">
            <v>COMISIONES POR SERVICIO DE COMERCIALIZACION</v>
          </cell>
          <cell r="C159">
            <v>19813.18</v>
          </cell>
          <cell r="D159">
            <v>19813.18</v>
          </cell>
        </row>
        <row r="160">
          <cell r="A160">
            <v>12500306010501</v>
          </cell>
          <cell r="B160" t="str">
            <v>COMISION POR SERVICIO DE COMERCIALIZACION DE SEGUROS</v>
          </cell>
          <cell r="C160">
            <v>19558.66</v>
          </cell>
          <cell r="D160">
            <v>19558.66</v>
          </cell>
        </row>
        <row r="161">
          <cell r="A161">
            <v>12500306010502</v>
          </cell>
          <cell r="B161" t="str">
            <v>COMISION POR SERVICIOS DE COMERCIALIZACION</v>
          </cell>
          <cell r="C161">
            <v>254.52</v>
          </cell>
          <cell r="D161">
            <v>254.52</v>
          </cell>
        </row>
        <row r="162">
          <cell r="A162">
            <v>1250030601050200</v>
          </cell>
          <cell r="B162" t="str">
            <v>COMISION POR COMERCIALIZACION DE SEGUROS REMESAS FAMILIARES</v>
          </cell>
          <cell r="C162">
            <v>254.52</v>
          </cell>
          <cell r="D162">
            <v>254.52</v>
          </cell>
        </row>
        <row r="163">
          <cell r="A163">
            <v>125003060106</v>
          </cell>
          <cell r="B163" t="str">
            <v>COMISIONES POR SERVICIO DE COLECTURIA</v>
          </cell>
          <cell r="C163">
            <v>62684.15</v>
          </cell>
          <cell r="D163">
            <v>62684.15</v>
          </cell>
        </row>
        <row r="164">
          <cell r="A164">
            <v>12500306010602</v>
          </cell>
          <cell r="B164" t="str">
            <v>COMISION POR COBRAR A COLECTORES</v>
          </cell>
          <cell r="C164">
            <v>62684.15</v>
          </cell>
          <cell r="D164">
            <v>62684.15</v>
          </cell>
        </row>
        <row r="165">
          <cell r="A165">
            <v>1250031001</v>
          </cell>
          <cell r="B165" t="str">
            <v>POR ADQUIRENCIA</v>
          </cell>
          <cell r="C165">
            <v>12325</v>
          </cell>
          <cell r="D165">
            <v>12325</v>
          </cell>
        </row>
        <row r="166">
          <cell r="A166">
            <v>125003100101</v>
          </cell>
          <cell r="B166" t="str">
            <v>SERVICIOS - ATM´S</v>
          </cell>
          <cell r="C166">
            <v>12325</v>
          </cell>
          <cell r="D166">
            <v>12325</v>
          </cell>
        </row>
        <row r="167">
          <cell r="A167">
            <v>12500310010104</v>
          </cell>
          <cell r="B167" t="str">
            <v>SERVICIO DE ATM´S A OTROS BANCOS POR COBRAR A ATH</v>
          </cell>
          <cell r="C167">
            <v>12325</v>
          </cell>
          <cell r="D167">
            <v>12325</v>
          </cell>
        </row>
        <row r="168">
          <cell r="A168">
            <v>125004</v>
          </cell>
          <cell r="B168" t="str">
            <v>ANTICIPOS</v>
          </cell>
          <cell r="C168">
            <v>32809.1</v>
          </cell>
          <cell r="D168">
            <v>32809.1</v>
          </cell>
        </row>
        <row r="169">
          <cell r="A169">
            <v>1250040201</v>
          </cell>
          <cell r="B169" t="str">
            <v>A PROVEEDORES - ML</v>
          </cell>
          <cell r="C169">
            <v>32809.1</v>
          </cell>
          <cell r="D169">
            <v>32809.1</v>
          </cell>
        </row>
        <row r="170">
          <cell r="A170">
            <v>125010</v>
          </cell>
          <cell r="B170" t="str">
            <v>INTERCAMBIO</v>
          </cell>
          <cell r="C170">
            <v>4.07</v>
          </cell>
          <cell r="D170">
            <v>4.07</v>
          </cell>
        </row>
        <row r="171">
          <cell r="A171">
            <v>1250100101</v>
          </cell>
          <cell r="B171" t="str">
            <v>LOCALES</v>
          </cell>
          <cell r="C171">
            <v>4.07</v>
          </cell>
          <cell r="D171">
            <v>4.07</v>
          </cell>
        </row>
        <row r="172">
          <cell r="A172">
            <v>125099</v>
          </cell>
          <cell r="B172" t="str">
            <v>OTRAS</v>
          </cell>
          <cell r="C172">
            <v>15425093.77</v>
          </cell>
          <cell r="D172">
            <v>15425093.77</v>
          </cell>
        </row>
        <row r="173">
          <cell r="A173">
            <v>1250990101</v>
          </cell>
          <cell r="B173" t="str">
            <v>FALTANTES DE CAJEROS - ML</v>
          </cell>
          <cell r="C173">
            <v>100</v>
          </cell>
          <cell r="D173">
            <v>100</v>
          </cell>
        </row>
        <row r="174">
          <cell r="A174">
            <v>125099010101</v>
          </cell>
          <cell r="B174" t="str">
            <v>OFICINA CENTRAL</v>
          </cell>
          <cell r="C174">
            <v>100</v>
          </cell>
          <cell r="D174">
            <v>100</v>
          </cell>
        </row>
        <row r="175">
          <cell r="A175">
            <v>1250999101</v>
          </cell>
          <cell r="B175" t="str">
            <v>OTRAS - ML</v>
          </cell>
          <cell r="C175">
            <v>15424993.77</v>
          </cell>
          <cell r="D175">
            <v>15424993.77</v>
          </cell>
        </row>
        <row r="176">
          <cell r="A176">
            <v>125099910103</v>
          </cell>
          <cell r="B176" t="str">
            <v>DEPOSITOS EN GARANTIA</v>
          </cell>
          <cell r="C176">
            <v>30627.22</v>
          </cell>
          <cell r="D176">
            <v>30627.22</v>
          </cell>
        </row>
        <row r="177">
          <cell r="A177">
            <v>125099910104</v>
          </cell>
          <cell r="B177" t="str">
            <v>VALORES PENDIENTES DE OPERACIONES TRANSFER365</v>
          </cell>
          <cell r="C177">
            <v>10641.79</v>
          </cell>
          <cell r="D177">
            <v>10641.79</v>
          </cell>
        </row>
        <row r="178">
          <cell r="A178">
            <v>125099910106</v>
          </cell>
          <cell r="B178" t="str">
            <v>COLATERAL VISA</v>
          </cell>
          <cell r="C178">
            <v>5570542.0899999999</v>
          </cell>
          <cell r="D178">
            <v>5570542.0899999999</v>
          </cell>
        </row>
        <row r="179">
          <cell r="A179">
            <v>125099910108</v>
          </cell>
          <cell r="B179" t="str">
            <v>PLAN DE MARKETING</v>
          </cell>
          <cell r="C179">
            <v>126516.43</v>
          </cell>
          <cell r="D179">
            <v>126516.43</v>
          </cell>
        </row>
        <row r="180">
          <cell r="A180">
            <v>125099910109</v>
          </cell>
          <cell r="B180" t="str">
            <v>SALDO PRESTAMOS EX EMPLEADOS</v>
          </cell>
          <cell r="C180">
            <v>420288.78</v>
          </cell>
          <cell r="D180">
            <v>420288.78</v>
          </cell>
        </row>
        <row r="181">
          <cell r="A181">
            <v>125099910111</v>
          </cell>
          <cell r="B181" t="str">
            <v>CADI</v>
          </cell>
          <cell r="C181">
            <v>175655.35</v>
          </cell>
          <cell r="D181">
            <v>175655.35</v>
          </cell>
        </row>
        <row r="182">
          <cell r="A182">
            <v>125099910114</v>
          </cell>
          <cell r="B182" t="str">
            <v>CORPORACION FINANCIERA INTERNACIONAL</v>
          </cell>
          <cell r="C182">
            <v>5909466.2400000002</v>
          </cell>
          <cell r="D182">
            <v>5909466.2400000002</v>
          </cell>
        </row>
        <row r="183">
          <cell r="A183">
            <v>125099910115</v>
          </cell>
          <cell r="B183" t="str">
            <v>OPERACIONES POR APLICAR</v>
          </cell>
          <cell r="C183">
            <v>10765</v>
          </cell>
          <cell r="D183">
            <v>10765</v>
          </cell>
        </row>
        <row r="184">
          <cell r="A184">
            <v>125099910117</v>
          </cell>
          <cell r="B184" t="str">
            <v>PROYECTOS</v>
          </cell>
          <cell r="C184">
            <v>1090113.25</v>
          </cell>
          <cell r="D184">
            <v>1090113.25</v>
          </cell>
        </row>
        <row r="185">
          <cell r="A185">
            <v>12509991011702</v>
          </cell>
          <cell r="B185" t="str">
            <v>PROYECTOS OTROS</v>
          </cell>
          <cell r="C185">
            <v>259701.45</v>
          </cell>
          <cell r="D185">
            <v>259701.45</v>
          </cell>
        </row>
        <row r="186">
          <cell r="A186">
            <v>12509991011703</v>
          </cell>
          <cell r="B186" t="str">
            <v>PROYECTO PROGRAMA FUTURO DIGITAL</v>
          </cell>
          <cell r="C186">
            <v>830411.8</v>
          </cell>
          <cell r="D186">
            <v>830411.8</v>
          </cell>
        </row>
        <row r="187">
          <cell r="A187">
            <v>125099910123</v>
          </cell>
          <cell r="B187" t="str">
            <v>SERVICIOS DE COLECTURIA EXTERNA</v>
          </cell>
          <cell r="C187">
            <v>71652.02</v>
          </cell>
          <cell r="D187">
            <v>71652.02</v>
          </cell>
        </row>
        <row r="188">
          <cell r="A188">
            <v>12509991012301</v>
          </cell>
          <cell r="B188" t="str">
            <v>PAGOS COLECTADOS</v>
          </cell>
          <cell r="C188">
            <v>71652.02</v>
          </cell>
          <cell r="D188">
            <v>71652.02</v>
          </cell>
        </row>
        <row r="189">
          <cell r="A189">
            <v>1250999101230100</v>
          </cell>
          <cell r="B189" t="str">
            <v>FARMACIAS ECONOMICAS</v>
          </cell>
          <cell r="C189">
            <v>71652.02</v>
          </cell>
          <cell r="D189">
            <v>71652.02</v>
          </cell>
        </row>
        <row r="190">
          <cell r="A190">
            <v>125099910128</v>
          </cell>
          <cell r="B190" t="str">
            <v>SERVICIOS - ATM´S</v>
          </cell>
          <cell r="C190">
            <v>1408579.58</v>
          </cell>
          <cell r="D190">
            <v>1408579.58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1408579.58</v>
          </cell>
          <cell r="D191">
            <v>1408579.58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122810</v>
          </cell>
          <cell r="D192">
            <v>122810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1285769.58</v>
          </cell>
          <cell r="D193">
            <v>1285769.58</v>
          </cell>
        </row>
        <row r="194">
          <cell r="A194">
            <v>125099910199</v>
          </cell>
          <cell r="B194" t="str">
            <v>OTROS SERVICIOS</v>
          </cell>
          <cell r="C194">
            <v>600146.02</v>
          </cell>
          <cell r="D194">
            <v>600146.02</v>
          </cell>
        </row>
        <row r="195">
          <cell r="A195">
            <v>12509991019901</v>
          </cell>
          <cell r="B195" t="str">
            <v>CONTROVERSIAS SERVICIO ATM - TARJETAS BANCOS LOCALE</v>
          </cell>
          <cell r="C195">
            <v>2847.45</v>
          </cell>
          <cell r="D195">
            <v>2847.45</v>
          </cell>
        </row>
        <row r="196">
          <cell r="A196">
            <v>1250999101990100</v>
          </cell>
          <cell r="B196" t="str">
            <v>CONTROVERSIAS SERVICIO ATM - TARJETAS EXTRANJERAS</v>
          </cell>
          <cell r="C196">
            <v>2847.45</v>
          </cell>
          <cell r="D196">
            <v>2847.45</v>
          </cell>
        </row>
        <row r="197">
          <cell r="A197">
            <v>12509991019999</v>
          </cell>
          <cell r="B197" t="str">
            <v>VARIAS</v>
          </cell>
          <cell r="C197">
            <v>597298.56999999995</v>
          </cell>
          <cell r="D197">
            <v>597298.56999999995</v>
          </cell>
        </row>
        <row r="198">
          <cell r="A198">
            <v>1251</v>
          </cell>
          <cell r="B198" t="str">
            <v>IMPUESTOS</v>
          </cell>
          <cell r="C198">
            <v>3142391.8</v>
          </cell>
          <cell r="D198">
            <v>3142391.8</v>
          </cell>
        </row>
        <row r="199">
          <cell r="A199">
            <v>125101</v>
          </cell>
          <cell r="B199" t="str">
            <v>IMPUESTO SOBRE LAS GANANCIAS CORRIENTE</v>
          </cell>
          <cell r="C199">
            <v>1780770.8</v>
          </cell>
          <cell r="D199">
            <v>1780770.8</v>
          </cell>
        </row>
        <row r="200">
          <cell r="A200">
            <v>1251010101</v>
          </cell>
          <cell r="B200" t="str">
            <v>PAGO A CUENTA</v>
          </cell>
          <cell r="C200">
            <v>1623470.14</v>
          </cell>
          <cell r="D200">
            <v>1623470.14</v>
          </cell>
        </row>
        <row r="201">
          <cell r="A201">
            <v>1251010201</v>
          </cell>
          <cell r="B201" t="str">
            <v>IMPUESTO RETENIDO</v>
          </cell>
          <cell r="C201">
            <v>154684.21</v>
          </cell>
          <cell r="D201">
            <v>154684.21</v>
          </cell>
        </row>
        <row r="202">
          <cell r="A202">
            <v>1251010301</v>
          </cell>
          <cell r="B202" t="str">
            <v>REMANENTE DE IMPUESTO A LAS GANANCIAS</v>
          </cell>
          <cell r="C202">
            <v>2616.4499999999998</v>
          </cell>
          <cell r="D202">
            <v>2616.4499999999998</v>
          </cell>
        </row>
        <row r="203">
          <cell r="A203">
            <v>125102</v>
          </cell>
          <cell r="B203" t="str">
            <v>IMPUESTO SOBRE LAS GANANCIAS DIFERIDO</v>
          </cell>
          <cell r="C203">
            <v>1361621</v>
          </cell>
          <cell r="D203">
            <v>1361621</v>
          </cell>
        </row>
        <row r="204">
          <cell r="A204">
            <v>1251020101</v>
          </cell>
          <cell r="B204" t="str">
            <v>ACTIVOS POR IMPUESTOS DIFERIDOS</v>
          </cell>
          <cell r="C204">
            <v>1361621</v>
          </cell>
          <cell r="D204">
            <v>1361621</v>
          </cell>
        </row>
        <row r="205">
          <cell r="A205">
            <v>125102010101</v>
          </cell>
          <cell r="B205" t="str">
            <v>IMPUESTO SOBRE LA RENTA</v>
          </cell>
          <cell r="C205">
            <v>1361621</v>
          </cell>
          <cell r="D205">
            <v>1361621</v>
          </cell>
        </row>
        <row r="206">
          <cell r="A206">
            <v>1259</v>
          </cell>
          <cell r="B206" t="str">
            <v>ESTIMACION DE PERDIDA POR DETERIORO DE VALOR</v>
          </cell>
          <cell r="C206">
            <v>-8552.2999999999993</v>
          </cell>
          <cell r="D206">
            <v>-8552.2999999999993</v>
          </cell>
        </row>
        <row r="207">
          <cell r="A207">
            <v>125900</v>
          </cell>
          <cell r="B207" t="str">
            <v>ESTIMACION DE PERDIDA POR DETERIORO DE VALOR</v>
          </cell>
          <cell r="C207">
            <v>-8552.2999999999993</v>
          </cell>
          <cell r="D207">
            <v>-8552.2999999999993</v>
          </cell>
        </row>
        <row r="208">
          <cell r="A208">
            <v>1259000001</v>
          </cell>
          <cell r="B208" t="str">
            <v>ESTIMACION DE PERDIDA POR DETERIORO DE VALOR</v>
          </cell>
          <cell r="C208">
            <v>-8552.2999999999993</v>
          </cell>
          <cell r="D208">
            <v>-8552.2999999999993</v>
          </cell>
        </row>
        <row r="209">
          <cell r="A209">
            <v>125900000101</v>
          </cell>
          <cell r="B209" t="str">
            <v>SALDOS POR COBRAR</v>
          </cell>
          <cell r="C209">
            <v>-8552.2999999999993</v>
          </cell>
          <cell r="D209">
            <v>-8552.2999999999993</v>
          </cell>
        </row>
        <row r="210">
          <cell r="A210">
            <v>126</v>
          </cell>
          <cell r="B210" t="str">
            <v>INVERSIONES EN ACCIONES, DERECHOS Y PARTICIPACIONES</v>
          </cell>
          <cell r="C210">
            <v>5913639.6500000004</v>
          </cell>
          <cell r="D210">
            <v>5913639.6500000004</v>
          </cell>
        </row>
        <row r="211">
          <cell r="A211">
            <v>1260</v>
          </cell>
          <cell r="B211" t="str">
            <v>INVERSIONES EN ACCIONES, DERECHOS Y PARTICIPACIONES</v>
          </cell>
          <cell r="C211">
            <v>5913639.6500000004</v>
          </cell>
          <cell r="D211">
            <v>5913639.6500000004</v>
          </cell>
        </row>
        <row r="212">
          <cell r="A212">
            <v>126001</v>
          </cell>
          <cell r="B212" t="str">
            <v>INVERSIONES CONJUNTAS</v>
          </cell>
          <cell r="C212">
            <v>5913639.6500000004</v>
          </cell>
          <cell r="D212">
            <v>5913639.6500000004</v>
          </cell>
        </row>
        <row r="213">
          <cell r="A213">
            <v>1260010101</v>
          </cell>
          <cell r="B213" t="str">
            <v>EN SOCIEDADES NACIONALES - VALOR DE ADQUISICIÓN- ML</v>
          </cell>
          <cell r="C213">
            <v>3032200</v>
          </cell>
          <cell r="D213">
            <v>3032200</v>
          </cell>
        </row>
        <row r="214">
          <cell r="A214">
            <v>126001010101</v>
          </cell>
          <cell r="B214" t="str">
            <v>COSTO DE ADQUISICION</v>
          </cell>
          <cell r="C214">
            <v>3032200</v>
          </cell>
          <cell r="D214">
            <v>3032200</v>
          </cell>
        </row>
        <row r="215">
          <cell r="A215">
            <v>1260019801</v>
          </cell>
          <cell r="B215" t="str">
            <v>EN SOCIEDADES NACIONALES - REVALUACIÓN Y DETERIORO -ML</v>
          </cell>
          <cell r="C215">
            <v>2881439.65</v>
          </cell>
          <cell r="D215">
            <v>2881439.65</v>
          </cell>
        </row>
        <row r="216">
          <cell r="A216">
            <v>126001980101</v>
          </cell>
          <cell r="B216" t="str">
            <v>REVALUACION</v>
          </cell>
          <cell r="C216">
            <v>2881439.65</v>
          </cell>
          <cell r="D216">
            <v>2881439.65</v>
          </cell>
        </row>
        <row r="217">
          <cell r="A217">
            <v>13</v>
          </cell>
          <cell r="B217" t="str">
            <v>ACTIVOS FISICOS E INTANGIBLES</v>
          </cell>
          <cell r="C217">
            <v>18465282.43</v>
          </cell>
          <cell r="D217">
            <v>18465282.43</v>
          </cell>
        </row>
        <row r="218">
          <cell r="A218">
            <v>131</v>
          </cell>
          <cell r="B218" t="str">
            <v>PROPIEDADES NO DEPRECIABLES</v>
          </cell>
          <cell r="C218">
            <v>3251427.53</v>
          </cell>
          <cell r="D218">
            <v>3251427.53</v>
          </cell>
        </row>
        <row r="219">
          <cell r="A219">
            <v>1310</v>
          </cell>
          <cell r="B219" t="str">
            <v>PROPIEDADES NO DEPRECIABLES</v>
          </cell>
          <cell r="C219">
            <v>3251427.53</v>
          </cell>
          <cell r="D219">
            <v>3251427.53</v>
          </cell>
        </row>
        <row r="220">
          <cell r="A220">
            <v>131001</v>
          </cell>
          <cell r="B220" t="str">
            <v>TERRENOS</v>
          </cell>
          <cell r="C220">
            <v>2551157.89</v>
          </cell>
          <cell r="D220">
            <v>2551157.89</v>
          </cell>
        </row>
        <row r="221">
          <cell r="A221">
            <v>1310010101</v>
          </cell>
          <cell r="B221" t="str">
            <v>TERRENOS - VALOR DE ADQUISICION</v>
          </cell>
          <cell r="C221">
            <v>1046866.41</v>
          </cell>
          <cell r="D221">
            <v>1046866.41</v>
          </cell>
        </row>
        <row r="222">
          <cell r="A222">
            <v>1310019801</v>
          </cell>
          <cell r="B222" t="str">
            <v>TERRENOS - REVALUO</v>
          </cell>
          <cell r="C222">
            <v>1504291.48</v>
          </cell>
          <cell r="D222">
            <v>1504291.48</v>
          </cell>
        </row>
        <row r="223">
          <cell r="A223">
            <v>131002</v>
          </cell>
          <cell r="B223" t="str">
            <v>CONSTRUCCIONES EN PROCESO</v>
          </cell>
          <cell r="C223">
            <v>700269.64</v>
          </cell>
          <cell r="D223">
            <v>700269.64</v>
          </cell>
        </row>
        <row r="224">
          <cell r="A224">
            <v>1310020101</v>
          </cell>
          <cell r="B224" t="str">
            <v>INMUEBLES</v>
          </cell>
          <cell r="C224">
            <v>700269.64</v>
          </cell>
          <cell r="D224">
            <v>700269.64</v>
          </cell>
        </row>
        <row r="225">
          <cell r="A225">
            <v>132</v>
          </cell>
          <cell r="B225" t="str">
            <v>PROPIEDADES Y EQUIPO DEPRECIABLES</v>
          </cell>
          <cell r="C225">
            <v>13002591.65</v>
          </cell>
          <cell r="D225">
            <v>13002591.65</v>
          </cell>
        </row>
        <row r="226">
          <cell r="A226">
            <v>1320</v>
          </cell>
          <cell r="B226" t="str">
            <v>DEPRECIABLES</v>
          </cell>
          <cell r="C226">
            <v>29475205.48</v>
          </cell>
          <cell r="D226">
            <v>29475205.48</v>
          </cell>
        </row>
        <row r="227">
          <cell r="A227">
            <v>132001</v>
          </cell>
          <cell r="B227" t="str">
            <v>EDIFICACIONES</v>
          </cell>
          <cell r="C227">
            <v>14250554.26</v>
          </cell>
          <cell r="D227">
            <v>14250554.26</v>
          </cell>
        </row>
        <row r="228">
          <cell r="A228">
            <v>1320010101</v>
          </cell>
          <cell r="B228" t="str">
            <v>EDIFICACIONES - VALOR DE ADQUISICION</v>
          </cell>
          <cell r="C228">
            <v>11307515.24</v>
          </cell>
          <cell r="D228">
            <v>11307515.24</v>
          </cell>
        </row>
        <row r="229">
          <cell r="A229">
            <v>132001010101</v>
          </cell>
          <cell r="B229" t="str">
            <v>EDIFICACIONES PROPIAS</v>
          </cell>
          <cell r="C229">
            <v>11307515.24</v>
          </cell>
          <cell r="D229">
            <v>11307515.24</v>
          </cell>
        </row>
        <row r="230">
          <cell r="A230">
            <v>1320019801</v>
          </cell>
          <cell r="B230" t="str">
            <v>EDIFICACIONES - REVALUO</v>
          </cell>
          <cell r="C230">
            <v>2943039.02</v>
          </cell>
          <cell r="D230">
            <v>2943039.02</v>
          </cell>
        </row>
        <row r="231">
          <cell r="A231">
            <v>132002</v>
          </cell>
          <cell r="B231" t="str">
            <v>EQUIPO DE COMPUTACION</v>
          </cell>
          <cell r="C231">
            <v>8898573.9700000007</v>
          </cell>
          <cell r="D231">
            <v>8898573.9700000007</v>
          </cell>
        </row>
        <row r="232">
          <cell r="A232">
            <v>1320020101</v>
          </cell>
          <cell r="B232" t="str">
            <v>EQUIPO DE COMPUTACION - VALOR DE ADQUISICION</v>
          </cell>
          <cell r="C232">
            <v>8898573.9700000007</v>
          </cell>
          <cell r="D232">
            <v>8898573.9700000007</v>
          </cell>
        </row>
        <row r="233">
          <cell r="A233">
            <v>132002010101</v>
          </cell>
          <cell r="B233" t="str">
            <v>EQUIPO DE COMPUTACION PROPIO</v>
          </cell>
          <cell r="C233">
            <v>8898573.9700000007</v>
          </cell>
          <cell r="D233">
            <v>8898573.9700000007</v>
          </cell>
        </row>
        <row r="234">
          <cell r="A234">
            <v>132003</v>
          </cell>
          <cell r="B234" t="str">
            <v>EQUIPO DE OFICINA</v>
          </cell>
          <cell r="C234">
            <v>302284.92</v>
          </cell>
          <cell r="D234">
            <v>302284.92</v>
          </cell>
        </row>
        <row r="235">
          <cell r="A235">
            <v>1320030101</v>
          </cell>
          <cell r="B235" t="str">
            <v>EQUIPO DE OFICINA - VALOR DE ADQUISICION</v>
          </cell>
          <cell r="C235">
            <v>302284.92</v>
          </cell>
          <cell r="D235">
            <v>302284.92</v>
          </cell>
        </row>
        <row r="236">
          <cell r="A236">
            <v>132004</v>
          </cell>
          <cell r="B236" t="str">
            <v>MOBILIARIO</v>
          </cell>
          <cell r="C236">
            <v>660403.18999999994</v>
          </cell>
          <cell r="D236">
            <v>660403.18999999994</v>
          </cell>
        </row>
        <row r="237">
          <cell r="A237">
            <v>1320040101</v>
          </cell>
          <cell r="B237" t="str">
            <v>MOBILIARIO - VALOR DE ADQUISICION</v>
          </cell>
          <cell r="C237">
            <v>660403.18999999994</v>
          </cell>
          <cell r="D237">
            <v>660403.18999999994</v>
          </cell>
        </row>
        <row r="238">
          <cell r="A238">
            <v>132004010101</v>
          </cell>
          <cell r="B238" t="str">
            <v>MOBILIARIO PROPIO</v>
          </cell>
          <cell r="C238">
            <v>660403.18999999994</v>
          </cell>
          <cell r="D238">
            <v>660403.18999999994</v>
          </cell>
        </row>
        <row r="239">
          <cell r="A239">
            <v>132005</v>
          </cell>
          <cell r="B239" t="str">
            <v>VEHICULOS</v>
          </cell>
          <cell r="C239">
            <v>1202162.6599999999</v>
          </cell>
          <cell r="D239">
            <v>1202162.6599999999</v>
          </cell>
        </row>
        <row r="240">
          <cell r="A240">
            <v>1320050101</v>
          </cell>
          <cell r="B240" t="str">
            <v>VEHICULOS - VALOR DE ADQUISICION</v>
          </cell>
          <cell r="C240">
            <v>1202162.6599999999</v>
          </cell>
          <cell r="D240">
            <v>1202162.6599999999</v>
          </cell>
        </row>
        <row r="241">
          <cell r="A241">
            <v>132005010101</v>
          </cell>
          <cell r="B241" t="str">
            <v>VEHICULOS PROPIOS</v>
          </cell>
          <cell r="C241">
            <v>1202162.6599999999</v>
          </cell>
          <cell r="D241">
            <v>1202162.6599999999</v>
          </cell>
        </row>
        <row r="242">
          <cell r="A242">
            <v>132006</v>
          </cell>
          <cell r="B242" t="str">
            <v>MAQUINARIA, EQUIPO Y HERRAMIENTA</v>
          </cell>
          <cell r="C242">
            <v>3927200.43</v>
          </cell>
          <cell r="D242">
            <v>3927200.43</v>
          </cell>
        </row>
        <row r="243">
          <cell r="A243">
            <v>1320060101</v>
          </cell>
          <cell r="B243" t="str">
            <v>MAQUINARIA, EQUIPO Y HERRAMIENTA - VALOR DE ADQUISICION.</v>
          </cell>
          <cell r="C243">
            <v>3927200.43</v>
          </cell>
          <cell r="D243">
            <v>3927200.43</v>
          </cell>
        </row>
        <row r="244">
          <cell r="A244">
            <v>132006010101</v>
          </cell>
          <cell r="B244" t="str">
            <v>MAQUINARIA, EQUIPO Y HERRAMIENTA PROPIAS</v>
          </cell>
          <cell r="C244">
            <v>3927200.43</v>
          </cell>
          <cell r="D244">
            <v>3927200.43</v>
          </cell>
        </row>
        <row r="245">
          <cell r="A245">
            <v>132007</v>
          </cell>
          <cell r="B245" t="str">
            <v>REMODELACIONES Y READECUACIONES EN LOCALES PROPIOS</v>
          </cell>
          <cell r="C245">
            <v>102495.66</v>
          </cell>
          <cell r="D245">
            <v>102495.66</v>
          </cell>
        </row>
        <row r="246">
          <cell r="A246">
            <v>1320070101</v>
          </cell>
          <cell r="B246" t="str">
            <v>REMODELACIONES Y READECUACIONES EN LOCALES PROPIOS</v>
          </cell>
          <cell r="C246">
            <v>102495.66</v>
          </cell>
          <cell r="D246">
            <v>102495.66</v>
          </cell>
        </row>
        <row r="247">
          <cell r="A247">
            <v>132007010101</v>
          </cell>
          <cell r="B247" t="str">
            <v>INMUEBLES PROPIOS</v>
          </cell>
          <cell r="C247">
            <v>102495.66</v>
          </cell>
          <cell r="D247">
            <v>102495.66</v>
          </cell>
        </row>
        <row r="248">
          <cell r="A248">
            <v>132099</v>
          </cell>
          <cell r="B248" t="str">
            <v>OTROS</v>
          </cell>
          <cell r="C248">
            <v>131530.39000000001</v>
          </cell>
          <cell r="D248">
            <v>131530.39000000001</v>
          </cell>
        </row>
        <row r="249">
          <cell r="A249">
            <v>1320999701</v>
          </cell>
          <cell r="B249" t="str">
            <v>OTROS</v>
          </cell>
          <cell r="C249">
            <v>131530.39000000001</v>
          </cell>
          <cell r="D249">
            <v>131530.39000000001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-16472613.83</v>
          </cell>
          <cell r="D250">
            <v>-16472613.83</v>
          </cell>
        </row>
        <row r="251">
          <cell r="A251">
            <v>132900</v>
          </cell>
          <cell r="B251" t="str">
            <v>DEPRECIACION ACUMULADA (-)</v>
          </cell>
          <cell r="C251">
            <v>-16472613.83</v>
          </cell>
          <cell r="D251">
            <v>-16472613.83</v>
          </cell>
        </row>
        <row r="252">
          <cell r="A252">
            <v>1329000100</v>
          </cell>
          <cell r="B252" t="str">
            <v>EDIFICACIONES</v>
          </cell>
          <cell r="C252">
            <v>-5756568.0700000003</v>
          </cell>
          <cell r="D252">
            <v>-5756568.0700000003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-3647745.04</v>
          </cell>
          <cell r="D253">
            <v>-3647745.04</v>
          </cell>
        </row>
        <row r="254">
          <cell r="A254">
            <v>132900010002</v>
          </cell>
          <cell r="B254" t="str">
            <v>EDIFICACIONES - REVALUO</v>
          </cell>
          <cell r="C254">
            <v>-2108823.0299999998</v>
          </cell>
          <cell r="D254">
            <v>-2108823.0299999998</v>
          </cell>
        </row>
        <row r="255">
          <cell r="A255">
            <v>1329000200</v>
          </cell>
          <cell r="B255" t="str">
            <v>EQUIPO DE COMPUTACION</v>
          </cell>
          <cell r="C255">
            <v>-6321997.46</v>
          </cell>
          <cell r="D255">
            <v>-6321997.46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-6321997.46</v>
          </cell>
          <cell r="D256">
            <v>-6321997.46</v>
          </cell>
        </row>
        <row r="257">
          <cell r="A257">
            <v>1329000300</v>
          </cell>
          <cell r="B257" t="str">
            <v>EQUIPO DE OFICINA</v>
          </cell>
          <cell r="C257">
            <v>-235908.26</v>
          </cell>
          <cell r="D257">
            <v>-235908.26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-235908.26</v>
          </cell>
          <cell r="D258">
            <v>-235908.26</v>
          </cell>
        </row>
        <row r="259">
          <cell r="A259">
            <v>1329000400</v>
          </cell>
          <cell r="B259" t="str">
            <v>MOBILIARIO</v>
          </cell>
          <cell r="C259">
            <v>-408635.58</v>
          </cell>
          <cell r="D259">
            <v>-408635.58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-408635.58</v>
          </cell>
          <cell r="D260">
            <v>-408635.58</v>
          </cell>
        </row>
        <row r="261">
          <cell r="A261">
            <v>1329000500</v>
          </cell>
          <cell r="B261" t="str">
            <v>VEHICULOS</v>
          </cell>
          <cell r="C261">
            <v>-1040357.07</v>
          </cell>
          <cell r="D261">
            <v>-1040357.07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-1040357.07</v>
          </cell>
          <cell r="D262">
            <v>-1040357.07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-2709147.39</v>
          </cell>
          <cell r="D263">
            <v>-2709147.39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-2709147.39</v>
          </cell>
          <cell r="D264">
            <v>-2709147.39</v>
          </cell>
        </row>
        <row r="265">
          <cell r="A265">
            <v>133</v>
          </cell>
          <cell r="B265" t="str">
            <v>INTANGIBLES</v>
          </cell>
          <cell r="C265">
            <v>2211263.25</v>
          </cell>
          <cell r="D265">
            <v>2211263.25</v>
          </cell>
        </row>
        <row r="266">
          <cell r="A266">
            <v>1330</v>
          </cell>
          <cell r="B266" t="str">
            <v>INTANGIBLES</v>
          </cell>
          <cell r="C266">
            <v>2211263.25</v>
          </cell>
          <cell r="D266">
            <v>2211263.25</v>
          </cell>
        </row>
        <row r="267">
          <cell r="A267">
            <v>133001</v>
          </cell>
          <cell r="B267" t="str">
            <v>FRANQUICIAS, LICENCIAS Y CONCESIONES</v>
          </cell>
          <cell r="C267">
            <v>1438931.16</v>
          </cell>
          <cell r="D267">
            <v>1438931.16</v>
          </cell>
        </row>
        <row r="268">
          <cell r="A268">
            <v>1330010201</v>
          </cell>
          <cell r="B268" t="str">
            <v>LICENCIAS</v>
          </cell>
          <cell r="C268">
            <v>1438931.16</v>
          </cell>
          <cell r="D268">
            <v>1438931.16</v>
          </cell>
        </row>
        <row r="269">
          <cell r="A269">
            <v>133002</v>
          </cell>
          <cell r="B269" t="str">
            <v>PROGRAMAS INFORMATICOS</v>
          </cell>
          <cell r="C269">
            <v>772332.09</v>
          </cell>
          <cell r="D269">
            <v>772332.09</v>
          </cell>
        </row>
        <row r="270">
          <cell r="A270">
            <v>1330020101</v>
          </cell>
          <cell r="B270" t="str">
            <v>PROGRAMAS INFORMATICOS</v>
          </cell>
          <cell r="C270">
            <v>772332.09</v>
          </cell>
          <cell r="D270">
            <v>772332.09</v>
          </cell>
        </row>
        <row r="271">
          <cell r="A271">
            <v>133002010101</v>
          </cell>
          <cell r="B271" t="str">
            <v>ADQUIRIDOS POR LA EMPRESA</v>
          </cell>
          <cell r="C271">
            <v>772332.09</v>
          </cell>
          <cell r="D271">
            <v>772332.09</v>
          </cell>
        </row>
        <row r="272">
          <cell r="C272"/>
          <cell r="D272"/>
        </row>
        <row r="273">
          <cell r="B273" t="str">
            <v>TOTAL ACTIVO</v>
          </cell>
          <cell r="C273">
            <v>701103782.71000004</v>
          </cell>
          <cell r="D273">
            <v>701103782.71000004</v>
          </cell>
        </row>
        <row r="274">
          <cell r="C274"/>
          <cell r="D274"/>
        </row>
        <row r="275">
          <cell r="A275">
            <v>71</v>
          </cell>
          <cell r="B275" t="str">
            <v>COSTOS FINANCIEROS</v>
          </cell>
          <cell r="C275">
            <v>1066324.6499999999</v>
          </cell>
          <cell r="D275">
            <v>1066324.6499999999</v>
          </cell>
        </row>
        <row r="276">
          <cell r="A276">
            <v>711</v>
          </cell>
          <cell r="B276" t="str">
            <v>COSTOS FINANCIEROS</v>
          </cell>
          <cell r="C276">
            <v>1066324.6499999999</v>
          </cell>
          <cell r="D276">
            <v>1066324.6499999999</v>
          </cell>
        </row>
        <row r="277">
          <cell r="A277">
            <v>7110</v>
          </cell>
          <cell r="B277" t="str">
            <v>COSTOS DE PASIVOS FINANCIEROS</v>
          </cell>
          <cell r="C277">
            <v>1066324.6499999999</v>
          </cell>
          <cell r="D277">
            <v>1066324.6499999999</v>
          </cell>
        </row>
        <row r="278">
          <cell r="A278">
            <v>711001</v>
          </cell>
          <cell r="B278" t="str">
            <v>DEPOSITOS</v>
          </cell>
          <cell r="C278">
            <v>40981.53</v>
          </cell>
          <cell r="D278">
            <v>40981.53</v>
          </cell>
        </row>
        <row r="279">
          <cell r="A279">
            <v>7110010200</v>
          </cell>
          <cell r="B279" t="str">
            <v>INTERESES DE DEPOSITOS A PLAZO</v>
          </cell>
          <cell r="C279">
            <v>40981.53</v>
          </cell>
          <cell r="D279">
            <v>40981.53</v>
          </cell>
        </row>
        <row r="280">
          <cell r="A280">
            <v>711001020001</v>
          </cell>
          <cell r="B280" t="str">
            <v>PACTADOS HASTA UN AÑO PLAZO</v>
          </cell>
          <cell r="C280">
            <v>40981.53</v>
          </cell>
          <cell r="D280">
            <v>40981.53</v>
          </cell>
        </row>
        <row r="281">
          <cell r="A281">
            <v>71100102000102</v>
          </cell>
          <cell r="B281" t="str">
            <v>A 30 DIAS PLAZO</v>
          </cell>
          <cell r="C281">
            <v>33949.49</v>
          </cell>
          <cell r="D281">
            <v>33949.49</v>
          </cell>
        </row>
        <row r="282">
          <cell r="A282">
            <v>71100102000103</v>
          </cell>
          <cell r="B282" t="str">
            <v>A 60 DIAS PLAZO</v>
          </cell>
          <cell r="C282">
            <v>4671.08</v>
          </cell>
          <cell r="D282">
            <v>4671.08</v>
          </cell>
        </row>
        <row r="283">
          <cell r="A283">
            <v>71100102000104</v>
          </cell>
          <cell r="B283" t="str">
            <v>A 90 DIAS PLAZO</v>
          </cell>
          <cell r="C283">
            <v>2360.96</v>
          </cell>
          <cell r="D283">
            <v>2360.96</v>
          </cell>
        </row>
        <row r="284">
          <cell r="A284">
            <v>711002</v>
          </cell>
          <cell r="B284" t="str">
            <v>PRESTAMOS PARA TERCEROS</v>
          </cell>
          <cell r="C284">
            <v>973396.74</v>
          </cell>
          <cell r="D284">
            <v>973396.74</v>
          </cell>
        </row>
        <row r="285">
          <cell r="A285">
            <v>7110020100</v>
          </cell>
          <cell r="B285" t="str">
            <v>INTERESES</v>
          </cell>
          <cell r="C285">
            <v>890911.59</v>
          </cell>
          <cell r="D285">
            <v>890911.59</v>
          </cell>
        </row>
        <row r="286">
          <cell r="A286">
            <v>711002010001</v>
          </cell>
          <cell r="B286" t="str">
            <v>PACTADOS HASTA UN AÑO PLAZO</v>
          </cell>
          <cell r="C286">
            <v>48482.31</v>
          </cell>
          <cell r="D286">
            <v>48482.31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21868.06</v>
          </cell>
          <cell r="D287">
            <v>21868.06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820561.22</v>
          </cell>
          <cell r="D288">
            <v>820561.22</v>
          </cell>
        </row>
        <row r="289">
          <cell r="A289">
            <v>7110020200</v>
          </cell>
          <cell r="B289" t="str">
            <v>COMISIONES</v>
          </cell>
          <cell r="C289">
            <v>82485.149999999994</v>
          </cell>
          <cell r="D289">
            <v>82485.149999999994</v>
          </cell>
        </row>
        <row r="290">
          <cell r="A290">
            <v>711002020001</v>
          </cell>
          <cell r="B290" t="str">
            <v>PACTADOS HASTA UN AÑO PLAZO</v>
          </cell>
          <cell r="C290">
            <v>4062.49</v>
          </cell>
          <cell r="D290">
            <v>4062.49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78422.66</v>
          </cell>
          <cell r="D291">
            <v>78422.66</v>
          </cell>
        </row>
        <row r="292">
          <cell r="A292">
            <v>711004</v>
          </cell>
          <cell r="B292" t="str">
            <v>TITULOS DE EMISION PROPIA</v>
          </cell>
          <cell r="C292">
            <v>35575.949999999997</v>
          </cell>
          <cell r="D292">
            <v>35575.949999999997</v>
          </cell>
        </row>
        <row r="293">
          <cell r="A293">
            <v>7110040100</v>
          </cell>
          <cell r="B293" t="str">
            <v>INTERESES DE TITULOS VALORES</v>
          </cell>
          <cell r="C293">
            <v>35575.29</v>
          </cell>
          <cell r="D293">
            <v>35575.29</v>
          </cell>
        </row>
        <row r="294">
          <cell r="A294">
            <v>711004010003</v>
          </cell>
          <cell r="B294" t="str">
            <v>PACTADOS A CINCO O MAS AÑOS PLAZO</v>
          </cell>
          <cell r="C294">
            <v>35575.29</v>
          </cell>
          <cell r="D294">
            <v>35575.29</v>
          </cell>
        </row>
        <row r="295">
          <cell r="A295">
            <v>71100401000302</v>
          </cell>
          <cell r="B295" t="str">
            <v>TITULOS VALORES SIN GARANTIA HIPOTECARIA</v>
          </cell>
          <cell r="C295">
            <v>35575.29</v>
          </cell>
          <cell r="D295">
            <v>35575.29</v>
          </cell>
        </row>
        <row r="296">
          <cell r="A296">
            <v>7110040200</v>
          </cell>
          <cell r="B296" t="str">
            <v>OTROS COSTOS DE EMISION</v>
          </cell>
          <cell r="C296">
            <v>0.66</v>
          </cell>
          <cell r="D296">
            <v>0.66</v>
          </cell>
        </row>
        <row r="297">
          <cell r="A297">
            <v>711004020002</v>
          </cell>
          <cell r="B297" t="str">
            <v>PACTADOS A MENOS DE CINCO AÑOS PLAZO</v>
          </cell>
          <cell r="C297">
            <v>0.66</v>
          </cell>
          <cell r="D297">
            <v>0.66</v>
          </cell>
        </row>
        <row r="298">
          <cell r="A298">
            <v>71100402000202</v>
          </cell>
          <cell r="B298" t="str">
            <v>TITULOS VALORES SIN GARANTIA HIPOTECARIA</v>
          </cell>
          <cell r="C298">
            <v>0.66</v>
          </cell>
          <cell r="D298">
            <v>0.66</v>
          </cell>
        </row>
        <row r="299">
          <cell r="A299">
            <v>711013</v>
          </cell>
          <cell r="B299" t="str">
            <v>COMISIONES DE OTROS PASIVOS FINANCIEROS</v>
          </cell>
          <cell r="C299">
            <v>16370.43</v>
          </cell>
          <cell r="D299">
            <v>16370.43</v>
          </cell>
        </row>
        <row r="300">
          <cell r="A300">
            <v>7110130400</v>
          </cell>
          <cell r="B300" t="str">
            <v>OTRAS COMISIONES POR SERVICIOS</v>
          </cell>
          <cell r="C300">
            <v>16370.43</v>
          </cell>
          <cell r="D300">
            <v>16370.43</v>
          </cell>
        </row>
        <row r="301">
          <cell r="A301">
            <v>711013040002</v>
          </cell>
          <cell r="B301" t="str">
            <v>OTRAS COMISIONES</v>
          </cell>
          <cell r="C301">
            <v>16370.43</v>
          </cell>
          <cell r="D301">
            <v>16370.43</v>
          </cell>
        </row>
        <row r="302">
          <cell r="A302">
            <v>71101304000202</v>
          </cell>
          <cell r="B302" t="str">
            <v>REMUNERACION ENCAJE ENTIDADES SOCIAS NO SUPERVISADAS S.</v>
          </cell>
          <cell r="C302">
            <v>1166.98</v>
          </cell>
          <cell r="D302">
            <v>1166.98</v>
          </cell>
        </row>
        <row r="303">
          <cell r="A303">
            <v>71101304000203</v>
          </cell>
          <cell r="B303" t="str">
            <v>REMUNERACION DISPONIBLE DE ENTIDADES SOCIAS</v>
          </cell>
          <cell r="C303">
            <v>5015.29</v>
          </cell>
          <cell r="D303">
            <v>5015.29</v>
          </cell>
        </row>
        <row r="304">
          <cell r="A304">
            <v>71101304000205</v>
          </cell>
          <cell r="B304" t="str">
            <v>COMISONES PAGADAS POR ADQUISICION DE TITULOS VALORES</v>
          </cell>
          <cell r="C304">
            <v>10188.16</v>
          </cell>
          <cell r="D304">
            <v>10188.16</v>
          </cell>
        </row>
        <row r="305">
          <cell r="A305">
            <v>72</v>
          </cell>
          <cell r="B305" t="str">
            <v>COSTOS DE OTRAS OPERACIONES</v>
          </cell>
          <cell r="C305">
            <v>755093.28</v>
          </cell>
          <cell r="D305">
            <v>755093.28</v>
          </cell>
        </row>
        <row r="306">
          <cell r="A306">
            <v>721</v>
          </cell>
          <cell r="B306" t="str">
            <v>COSTOS DE OTRAS OPERACIONES</v>
          </cell>
          <cell r="C306">
            <v>750131.64</v>
          </cell>
          <cell r="D306">
            <v>750131.64</v>
          </cell>
        </row>
        <row r="307">
          <cell r="A307">
            <v>7210</v>
          </cell>
          <cell r="B307" t="str">
            <v>COMISIONES DE OTROS SERVICIOS</v>
          </cell>
          <cell r="C307">
            <v>750131.64</v>
          </cell>
          <cell r="D307">
            <v>750131.64</v>
          </cell>
        </row>
        <row r="308">
          <cell r="A308">
            <v>721006</v>
          </cell>
          <cell r="B308" t="str">
            <v>PRESTACION DE SERVICIOS</v>
          </cell>
          <cell r="C308">
            <v>701007.94</v>
          </cell>
          <cell r="D308">
            <v>701007.94</v>
          </cell>
        </row>
        <row r="309">
          <cell r="A309">
            <v>7210069700</v>
          </cell>
          <cell r="B309" t="str">
            <v>OTROS SERVICIOS</v>
          </cell>
          <cell r="C309">
            <v>701007.94</v>
          </cell>
          <cell r="D309">
            <v>701007.94</v>
          </cell>
        </row>
        <row r="310">
          <cell r="A310">
            <v>721006970005</v>
          </cell>
          <cell r="B310" t="str">
            <v>UNIDAD PYME</v>
          </cell>
          <cell r="C310">
            <v>24825.35</v>
          </cell>
          <cell r="D310">
            <v>24825.35</v>
          </cell>
        </row>
        <row r="311">
          <cell r="A311">
            <v>721006970007</v>
          </cell>
          <cell r="B311" t="str">
            <v>SERVICIO SARO</v>
          </cell>
          <cell r="C311">
            <v>8169.19</v>
          </cell>
          <cell r="D311">
            <v>8169.19</v>
          </cell>
        </row>
        <row r="312">
          <cell r="A312">
            <v>721006970008</v>
          </cell>
          <cell r="B312" t="str">
            <v>SERVICIO CREDIT SCORING</v>
          </cell>
          <cell r="C312">
            <v>12391.37</v>
          </cell>
          <cell r="D312">
            <v>12391.37</v>
          </cell>
        </row>
        <row r="313">
          <cell r="A313">
            <v>721006970011</v>
          </cell>
          <cell r="B313" t="str">
            <v>SERVICIO DE SALUD A TU ALCANCE</v>
          </cell>
          <cell r="C313">
            <v>120.05</v>
          </cell>
          <cell r="D313">
            <v>120.05</v>
          </cell>
        </row>
        <row r="314">
          <cell r="A314">
            <v>721006970016</v>
          </cell>
          <cell r="B314" t="str">
            <v>SERVICIO DE CALL CENTER</v>
          </cell>
          <cell r="C314">
            <v>67928.740000000005</v>
          </cell>
          <cell r="D314">
            <v>67928.740000000005</v>
          </cell>
        </row>
        <row r="315">
          <cell r="A315">
            <v>72100697001602</v>
          </cell>
          <cell r="B315" t="str">
            <v>CALL CENTER TARJETAS</v>
          </cell>
          <cell r="C315">
            <v>67928.740000000005</v>
          </cell>
          <cell r="D315">
            <v>67928.740000000005</v>
          </cell>
        </row>
        <row r="316">
          <cell r="A316">
            <v>721006970017</v>
          </cell>
          <cell r="B316" t="str">
            <v>SERVICIO DE REMESAS</v>
          </cell>
          <cell r="C316">
            <v>7381.04</v>
          </cell>
          <cell r="D316">
            <v>7381.04</v>
          </cell>
        </row>
        <row r="317">
          <cell r="A317">
            <v>72100697001701</v>
          </cell>
          <cell r="B317" t="str">
            <v>SERVICIOS POR PAGO DE REMESAS FAMILIARES</v>
          </cell>
          <cell r="C317">
            <v>7381.04</v>
          </cell>
          <cell r="D317">
            <v>7381.04</v>
          </cell>
        </row>
        <row r="318">
          <cell r="A318">
            <v>721006970018</v>
          </cell>
          <cell r="B318" t="str">
            <v>SERVICIO DE TARJETAS</v>
          </cell>
          <cell r="C318">
            <v>258758.13</v>
          </cell>
          <cell r="D318">
            <v>258758.13</v>
          </cell>
        </row>
        <row r="319">
          <cell r="A319">
            <v>72100697001801</v>
          </cell>
          <cell r="B319" t="str">
            <v>TARJETA DE CREDITO</v>
          </cell>
          <cell r="C319">
            <v>258758.13</v>
          </cell>
          <cell r="D319">
            <v>258758.13</v>
          </cell>
        </row>
        <row r="320">
          <cell r="A320">
            <v>7210069700180100</v>
          </cell>
          <cell r="B320" t="str">
            <v>COMISION POR TARJETA DE CREDITO</v>
          </cell>
          <cell r="C320">
            <v>258758.13</v>
          </cell>
          <cell r="D320">
            <v>258758.13</v>
          </cell>
        </row>
        <row r="321">
          <cell r="A321">
            <v>721006970019</v>
          </cell>
          <cell r="B321" t="str">
            <v>TARJETA DE DEBITO</v>
          </cell>
          <cell r="C321">
            <v>134878.67000000001</v>
          </cell>
          <cell r="D321">
            <v>134878.67000000001</v>
          </cell>
        </row>
        <row r="322">
          <cell r="A322">
            <v>72100697001901</v>
          </cell>
          <cell r="B322" t="str">
            <v>COMISION POR TARJETA DE DEBITO</v>
          </cell>
          <cell r="C322">
            <v>134878.67000000001</v>
          </cell>
          <cell r="D322">
            <v>134878.67000000001</v>
          </cell>
        </row>
        <row r="323">
          <cell r="A323">
            <v>721006970020</v>
          </cell>
          <cell r="B323" t="str">
            <v>SERVICIO ATM´S</v>
          </cell>
          <cell r="C323">
            <v>128926.47</v>
          </cell>
          <cell r="D323">
            <v>128926.47</v>
          </cell>
        </row>
        <row r="324">
          <cell r="A324">
            <v>72100697002003</v>
          </cell>
          <cell r="B324" t="str">
            <v>COMISION A ATH POR OPERACIONES DE OTROS BANCOS EN ATM DE FCB</v>
          </cell>
          <cell r="C324">
            <v>99.5</v>
          </cell>
          <cell r="D324">
            <v>99.5</v>
          </cell>
        </row>
        <row r="325">
          <cell r="A325">
            <v>72100697002004</v>
          </cell>
          <cell r="B325" t="str">
            <v>ADMINISTRACION Y OTROS COSTOS POR SERVICIO EN ATM´S</v>
          </cell>
          <cell r="C325">
            <v>128826.97</v>
          </cell>
          <cell r="D325">
            <v>128826.97</v>
          </cell>
        </row>
        <row r="326">
          <cell r="A326">
            <v>721006970021</v>
          </cell>
          <cell r="B326" t="str">
            <v>SERVICIO CORRESPONSALES NO BANCARIOS</v>
          </cell>
          <cell r="C326">
            <v>13885.66</v>
          </cell>
          <cell r="D326">
            <v>13885.66</v>
          </cell>
        </row>
        <row r="327">
          <cell r="A327">
            <v>72100697002102</v>
          </cell>
          <cell r="B327" t="str">
            <v>COMISION POR SERVICIO DE RED DE CNB</v>
          </cell>
          <cell r="C327">
            <v>179.3</v>
          </cell>
          <cell r="D327">
            <v>179.3</v>
          </cell>
        </row>
        <row r="328">
          <cell r="A328">
            <v>72100697002104</v>
          </cell>
          <cell r="B328" t="str">
            <v>ADMINISTRACION Y OTROS COSTOS POR SERVICIOS DE CNB</v>
          </cell>
          <cell r="C328">
            <v>13706.36</v>
          </cell>
          <cell r="D328">
            <v>13706.36</v>
          </cell>
        </row>
        <row r="329">
          <cell r="A329">
            <v>721006970023</v>
          </cell>
          <cell r="B329" t="str">
            <v>SERVICIO DE BANCA MOVIL</v>
          </cell>
          <cell r="C329">
            <v>34943.910000000003</v>
          </cell>
          <cell r="D329">
            <v>34943.910000000003</v>
          </cell>
        </row>
        <row r="330">
          <cell r="A330">
            <v>72100697002301</v>
          </cell>
          <cell r="B330" t="str">
            <v>COMISION POR SERVICIO DE BANCA MOVIL</v>
          </cell>
          <cell r="C330">
            <v>6819.09</v>
          </cell>
          <cell r="D330">
            <v>6819.09</v>
          </cell>
        </row>
        <row r="331">
          <cell r="A331">
            <v>72100697002302</v>
          </cell>
          <cell r="B331" t="str">
            <v>ADMINISTRACION Y OTROS COSTOS POR SERVICIO DE BANCA MOVIL</v>
          </cell>
          <cell r="C331">
            <v>28124.82</v>
          </cell>
          <cell r="D331">
            <v>28124.82</v>
          </cell>
        </row>
        <row r="332">
          <cell r="A332">
            <v>721006970026</v>
          </cell>
          <cell r="B332" t="str">
            <v>SERVICIO DE KIOSKOS</v>
          </cell>
          <cell r="C332">
            <v>8799.36</v>
          </cell>
          <cell r="D332">
            <v>8799.36</v>
          </cell>
        </row>
        <row r="333">
          <cell r="A333">
            <v>72100697002601</v>
          </cell>
          <cell r="B333" t="str">
            <v>COMISION POR USO DE KIOSKOS</v>
          </cell>
          <cell r="C333">
            <v>165</v>
          </cell>
          <cell r="D333">
            <v>165</v>
          </cell>
        </row>
        <row r="334">
          <cell r="A334">
            <v>72100697002603</v>
          </cell>
          <cell r="B334" t="str">
            <v>COMISION POR SERVICIO DE ADMINISTRACION DE KIOSKOS</v>
          </cell>
          <cell r="C334">
            <v>1738.32</v>
          </cell>
          <cell r="D334">
            <v>1738.32</v>
          </cell>
        </row>
        <row r="335">
          <cell r="A335">
            <v>72100697002604</v>
          </cell>
          <cell r="B335" t="str">
            <v>OTROS</v>
          </cell>
          <cell r="C335">
            <v>6896.04</v>
          </cell>
          <cell r="D335">
            <v>6896.04</v>
          </cell>
        </row>
        <row r="336">
          <cell r="A336">
            <v>721007</v>
          </cell>
          <cell r="B336" t="str">
            <v>PRESTACION DE SERVICIOS TECNICOS</v>
          </cell>
          <cell r="C336">
            <v>49123.7</v>
          </cell>
          <cell r="D336">
            <v>49123.7</v>
          </cell>
        </row>
        <row r="337">
          <cell r="A337">
            <v>7210070300</v>
          </cell>
          <cell r="B337" t="str">
            <v>SERVICIOS DE CAPACITACION</v>
          </cell>
          <cell r="C337">
            <v>22805.52</v>
          </cell>
          <cell r="D337">
            <v>22805.52</v>
          </cell>
        </row>
        <row r="338">
          <cell r="A338">
            <v>7210070700</v>
          </cell>
          <cell r="B338" t="str">
            <v>ASESORIA</v>
          </cell>
          <cell r="C338">
            <v>12419.44</v>
          </cell>
          <cell r="D338">
            <v>12419.44</v>
          </cell>
        </row>
        <row r="339">
          <cell r="A339">
            <v>721007070001</v>
          </cell>
          <cell r="B339" t="str">
            <v>SERVICIO DE ASESORIA MYPE</v>
          </cell>
          <cell r="C339">
            <v>12419.44</v>
          </cell>
          <cell r="D339">
            <v>12419.44</v>
          </cell>
        </row>
        <row r="340">
          <cell r="A340">
            <v>7210079100</v>
          </cell>
          <cell r="B340" t="str">
            <v>OTROS</v>
          </cell>
          <cell r="C340">
            <v>13898.74</v>
          </cell>
          <cell r="D340">
            <v>13898.74</v>
          </cell>
        </row>
        <row r="341">
          <cell r="A341">
            <v>721007910001</v>
          </cell>
          <cell r="B341" t="str">
            <v>SERVICIO DE ORGANIZACION Y METODO</v>
          </cell>
          <cell r="C341">
            <v>124.89</v>
          </cell>
          <cell r="D341">
            <v>124.89</v>
          </cell>
        </row>
        <row r="342">
          <cell r="A342">
            <v>721007910002</v>
          </cell>
          <cell r="B342" t="str">
            <v>SERVICIO DE SELECCIOIN Y EVALUACION DE RECURSOS HUMANOS</v>
          </cell>
          <cell r="C342">
            <v>2719.51</v>
          </cell>
          <cell r="D342">
            <v>2719.51</v>
          </cell>
        </row>
        <row r="343">
          <cell r="A343">
            <v>721007910003</v>
          </cell>
          <cell r="B343" t="str">
            <v>SERVICIO DE CIERRE CENTRALIZADO EN CADI</v>
          </cell>
          <cell r="C343">
            <v>11054.34</v>
          </cell>
          <cell r="D343">
            <v>11054.34</v>
          </cell>
        </row>
        <row r="344">
          <cell r="A344">
            <v>729</v>
          </cell>
          <cell r="B344" t="str">
            <v>COSTOS POR EXPLOTACION DE ACTIVOS</v>
          </cell>
          <cell r="C344">
            <v>4961.6400000000003</v>
          </cell>
          <cell r="D344">
            <v>4961.6400000000003</v>
          </cell>
        </row>
        <row r="345">
          <cell r="A345">
            <v>7299</v>
          </cell>
          <cell r="B345" t="str">
            <v>COSTOS POR EXPLOTACION DE ACTIVOS</v>
          </cell>
          <cell r="C345">
            <v>4961.6400000000003</v>
          </cell>
          <cell r="D345">
            <v>4961.6400000000003</v>
          </cell>
        </row>
        <row r="346">
          <cell r="A346">
            <v>729903</v>
          </cell>
          <cell r="B346" t="str">
            <v>PLASTICOS TARJETAS DE CREDITO</v>
          </cell>
          <cell r="C346">
            <v>4961.6400000000003</v>
          </cell>
          <cell r="D346">
            <v>4961.6400000000003</v>
          </cell>
        </row>
        <row r="347">
          <cell r="A347">
            <v>7299030100</v>
          </cell>
          <cell r="B347" t="str">
            <v>PLASTICOS TARJETAS DE CREDITO</v>
          </cell>
          <cell r="C347">
            <v>4961.6400000000003</v>
          </cell>
          <cell r="D347">
            <v>4961.6400000000003</v>
          </cell>
        </row>
        <row r="348">
          <cell r="C348"/>
          <cell r="D348"/>
        </row>
        <row r="349">
          <cell r="B349" t="str">
            <v>TOTAL COSTOS</v>
          </cell>
          <cell r="C349">
            <v>1821417.93</v>
          </cell>
          <cell r="D349">
            <v>1821417.93</v>
          </cell>
        </row>
        <row r="350">
          <cell r="C350"/>
          <cell r="D350"/>
        </row>
        <row r="351">
          <cell r="A351">
            <v>81</v>
          </cell>
          <cell r="B351" t="str">
            <v>GASTOS DE ADMINISTRACION</v>
          </cell>
          <cell r="C351">
            <v>1413924.93</v>
          </cell>
          <cell r="D351">
            <v>1413924.93</v>
          </cell>
        </row>
        <row r="352">
          <cell r="A352">
            <v>811</v>
          </cell>
          <cell r="B352" t="str">
            <v>GASTOS DE FUNCIONARIOS Y EMPLEADOS</v>
          </cell>
          <cell r="C352">
            <v>488289.61</v>
          </cell>
          <cell r="D352">
            <v>488289.61</v>
          </cell>
        </row>
        <row r="353">
          <cell r="A353">
            <v>8110</v>
          </cell>
          <cell r="B353" t="str">
            <v>GASTOS DE FUNCIONARIOS Y EMPLEADOS</v>
          </cell>
          <cell r="C353">
            <v>488289.61</v>
          </cell>
          <cell r="D353">
            <v>488289.61</v>
          </cell>
        </row>
        <row r="354">
          <cell r="A354">
            <v>811001</v>
          </cell>
          <cell r="B354" t="str">
            <v>REMUNERACIONES</v>
          </cell>
          <cell r="C354">
            <v>217084.28</v>
          </cell>
          <cell r="D354">
            <v>217084.28</v>
          </cell>
        </row>
        <row r="355">
          <cell r="A355">
            <v>8110010100</v>
          </cell>
          <cell r="B355" t="str">
            <v>SALARIOS ORDINARIOS</v>
          </cell>
          <cell r="C355">
            <v>214403.7</v>
          </cell>
          <cell r="D355">
            <v>214403.7</v>
          </cell>
        </row>
        <row r="356">
          <cell r="A356">
            <v>8110010200</v>
          </cell>
          <cell r="B356" t="str">
            <v>SALARIOS EXTRAORDINARIOS</v>
          </cell>
          <cell r="C356">
            <v>2680.58</v>
          </cell>
          <cell r="D356">
            <v>2680.58</v>
          </cell>
        </row>
        <row r="357">
          <cell r="A357">
            <v>811002</v>
          </cell>
          <cell r="B357" t="str">
            <v>PRESTACIONES AL PERSONAL</v>
          </cell>
          <cell r="C357">
            <v>166132.21</v>
          </cell>
          <cell r="D357">
            <v>166132.21</v>
          </cell>
        </row>
        <row r="358">
          <cell r="A358">
            <v>8110020100</v>
          </cell>
          <cell r="B358" t="str">
            <v>AGUINALDOS</v>
          </cell>
          <cell r="C358">
            <v>18698.810000000001</v>
          </cell>
          <cell r="D358">
            <v>18698.810000000001</v>
          </cell>
        </row>
        <row r="359">
          <cell r="A359">
            <v>8110020200</v>
          </cell>
          <cell r="B359" t="str">
            <v>BONIFICACIONES</v>
          </cell>
          <cell r="C359">
            <v>1312.15</v>
          </cell>
          <cell r="D359">
            <v>1312.15</v>
          </cell>
        </row>
        <row r="360">
          <cell r="A360">
            <v>811002020003</v>
          </cell>
          <cell r="B360" t="str">
            <v>BONIFICACIONES</v>
          </cell>
          <cell r="C360">
            <v>1312.15</v>
          </cell>
          <cell r="D360">
            <v>1312.15</v>
          </cell>
        </row>
        <row r="361">
          <cell r="A361">
            <v>8110020300</v>
          </cell>
          <cell r="B361" t="str">
            <v>GRATIFICACIONES</v>
          </cell>
          <cell r="C361">
            <v>55972.27</v>
          </cell>
          <cell r="D361">
            <v>55972.27</v>
          </cell>
        </row>
        <row r="362">
          <cell r="A362">
            <v>8110020400</v>
          </cell>
          <cell r="B362" t="str">
            <v>VACACIONES</v>
          </cell>
          <cell r="C362">
            <v>18292.38</v>
          </cell>
          <cell r="D362">
            <v>18292.38</v>
          </cell>
        </row>
        <row r="363">
          <cell r="A363">
            <v>811002040001</v>
          </cell>
          <cell r="B363" t="str">
            <v>VACACIONES ORDINARIAS</v>
          </cell>
          <cell r="C363">
            <v>18292.38</v>
          </cell>
          <cell r="D363">
            <v>18292.38</v>
          </cell>
        </row>
        <row r="364">
          <cell r="A364">
            <v>8110020600</v>
          </cell>
          <cell r="B364" t="str">
            <v>ISSS</v>
          </cell>
          <cell r="C364">
            <v>7868.25</v>
          </cell>
          <cell r="D364">
            <v>7868.25</v>
          </cell>
        </row>
        <row r="365">
          <cell r="A365">
            <v>811002060001</v>
          </cell>
          <cell r="B365" t="str">
            <v>SALUD</v>
          </cell>
          <cell r="C365">
            <v>7868.25</v>
          </cell>
          <cell r="D365">
            <v>7868.25</v>
          </cell>
        </row>
        <row r="366">
          <cell r="A366">
            <v>8110020700</v>
          </cell>
          <cell r="B366" t="str">
            <v>GASTOS MEDICOS</v>
          </cell>
          <cell r="C366">
            <v>2414.3000000000002</v>
          </cell>
          <cell r="D366">
            <v>2414.3000000000002</v>
          </cell>
        </row>
        <row r="367">
          <cell r="A367">
            <v>8110020900</v>
          </cell>
          <cell r="B367" t="str">
            <v>ATENCIONES Y RECREACIONES</v>
          </cell>
          <cell r="C367">
            <v>9578.81</v>
          </cell>
          <cell r="D367">
            <v>9578.81</v>
          </cell>
        </row>
        <row r="368">
          <cell r="A368">
            <v>811002090001</v>
          </cell>
          <cell r="B368" t="str">
            <v>ATENCIONES SOCIALES</v>
          </cell>
          <cell r="C368">
            <v>8118.93</v>
          </cell>
          <cell r="D368">
            <v>8118.93</v>
          </cell>
        </row>
        <row r="369">
          <cell r="A369">
            <v>811002090002</v>
          </cell>
          <cell r="B369" t="str">
            <v>ACTIVIDADES DEPORTIVAS, CULTURALES Y OTRAS</v>
          </cell>
          <cell r="C369">
            <v>1459.88</v>
          </cell>
          <cell r="D369">
            <v>1459.88</v>
          </cell>
        </row>
        <row r="370">
          <cell r="A370">
            <v>8110021000</v>
          </cell>
          <cell r="B370" t="str">
            <v>SEGUROS DE PERSONAS</v>
          </cell>
          <cell r="C370">
            <v>17581.939999999999</v>
          </cell>
          <cell r="D370">
            <v>17581.939999999999</v>
          </cell>
        </row>
        <row r="371">
          <cell r="A371">
            <v>811002100001</v>
          </cell>
          <cell r="B371" t="str">
            <v>DE VIDA</v>
          </cell>
          <cell r="C371">
            <v>8054.74</v>
          </cell>
          <cell r="D371">
            <v>8054.74</v>
          </cell>
        </row>
        <row r="372">
          <cell r="A372">
            <v>811002100002</v>
          </cell>
          <cell r="B372" t="str">
            <v>MEDICO HOSPITALARIO</v>
          </cell>
          <cell r="C372">
            <v>9527.18</v>
          </cell>
          <cell r="D372">
            <v>9527.18</v>
          </cell>
        </row>
        <row r="373">
          <cell r="A373">
            <v>811002100003</v>
          </cell>
          <cell r="B373" t="str">
            <v>OTROS</v>
          </cell>
          <cell r="C373">
            <v>0.02</v>
          </cell>
          <cell r="D373">
            <v>0.02</v>
          </cell>
        </row>
        <row r="374">
          <cell r="A374">
            <v>8110021100</v>
          </cell>
          <cell r="B374" t="str">
            <v>FONDOS DE PENSIONES</v>
          </cell>
          <cell r="C374">
            <v>21613.23</v>
          </cell>
          <cell r="D374">
            <v>21613.23</v>
          </cell>
        </row>
        <row r="375">
          <cell r="A375">
            <v>811002110001</v>
          </cell>
          <cell r="B375" t="str">
            <v>CONFIA</v>
          </cell>
          <cell r="C375">
            <v>11287.02</v>
          </cell>
          <cell r="D375">
            <v>11287.02</v>
          </cell>
        </row>
        <row r="376">
          <cell r="A376">
            <v>811002110002</v>
          </cell>
          <cell r="B376" t="str">
            <v>CRECER</v>
          </cell>
          <cell r="C376">
            <v>10326.209999999999</v>
          </cell>
          <cell r="D376">
            <v>10326.209999999999</v>
          </cell>
        </row>
        <row r="377">
          <cell r="A377">
            <v>8110021200</v>
          </cell>
          <cell r="B377" t="str">
            <v>SEGUROS GENERALES</v>
          </cell>
          <cell r="C377">
            <v>1789.74</v>
          </cell>
          <cell r="D377">
            <v>1789.74</v>
          </cell>
        </row>
        <row r="378">
          <cell r="A378">
            <v>811002120001</v>
          </cell>
          <cell r="B378" t="str">
            <v>DE FIDELIDAD</v>
          </cell>
          <cell r="C378">
            <v>1789.74</v>
          </cell>
          <cell r="D378">
            <v>1789.74</v>
          </cell>
        </row>
        <row r="379">
          <cell r="A379">
            <v>8110021300</v>
          </cell>
          <cell r="B379" t="str">
            <v>INSAFORP</v>
          </cell>
          <cell r="C379">
            <v>1194.94</v>
          </cell>
          <cell r="D379">
            <v>1194.94</v>
          </cell>
        </row>
        <row r="380">
          <cell r="A380">
            <v>8110029900</v>
          </cell>
          <cell r="B380" t="str">
            <v>OTRAS PRESTACIONES AL PERSONAL</v>
          </cell>
          <cell r="C380">
            <v>9815.39</v>
          </cell>
          <cell r="D380">
            <v>9815.39</v>
          </cell>
        </row>
        <row r="381">
          <cell r="A381">
            <v>811002990001</v>
          </cell>
          <cell r="B381" t="str">
            <v>PRESTACION ALIMENTARIA</v>
          </cell>
          <cell r="C381">
            <v>6343.91</v>
          </cell>
          <cell r="D381">
            <v>6343.91</v>
          </cell>
        </row>
        <row r="382">
          <cell r="A382">
            <v>811002990002</v>
          </cell>
          <cell r="B382" t="str">
            <v>CAFE, AZUCAR Y ALIMENTACION</v>
          </cell>
          <cell r="C382">
            <v>1551.89</v>
          </cell>
          <cell r="D382">
            <v>1551.89</v>
          </cell>
        </row>
        <row r="383">
          <cell r="A383">
            <v>811002990003</v>
          </cell>
          <cell r="B383" t="str">
            <v>PRESTACION 25% I.S.S.S.</v>
          </cell>
          <cell r="C383">
            <v>219.59</v>
          </cell>
          <cell r="D383">
            <v>219.59</v>
          </cell>
        </row>
        <row r="384">
          <cell r="A384">
            <v>811002990099</v>
          </cell>
          <cell r="B384" t="str">
            <v>OTRAS</v>
          </cell>
          <cell r="C384">
            <v>1700</v>
          </cell>
          <cell r="D384">
            <v>1700</v>
          </cell>
        </row>
        <row r="385">
          <cell r="A385">
            <v>811003</v>
          </cell>
          <cell r="B385" t="str">
            <v>INDEMNIZACIONES Y PRESTACIONES POR RETIRO DEL PERSONAL</v>
          </cell>
          <cell r="C385">
            <v>25395.360000000001</v>
          </cell>
          <cell r="D385">
            <v>25395.360000000001</v>
          </cell>
        </row>
        <row r="386">
          <cell r="A386">
            <v>8110030100</v>
          </cell>
          <cell r="B386" t="str">
            <v>POR DESPIDO</v>
          </cell>
          <cell r="C386">
            <v>25395.360000000001</v>
          </cell>
          <cell r="D386">
            <v>25395.360000000001</v>
          </cell>
        </row>
        <row r="387">
          <cell r="A387">
            <v>811004</v>
          </cell>
          <cell r="B387" t="str">
            <v>GASTOS DEL DIRECTORIO</v>
          </cell>
          <cell r="C387">
            <v>68255.87</v>
          </cell>
          <cell r="D387">
            <v>68255.87</v>
          </cell>
        </row>
        <row r="388">
          <cell r="A388">
            <v>8110040100</v>
          </cell>
          <cell r="B388" t="str">
            <v>DIETAS</v>
          </cell>
          <cell r="C388">
            <v>48000</v>
          </cell>
          <cell r="D388">
            <v>48000</v>
          </cell>
        </row>
        <row r="389">
          <cell r="A389">
            <v>811004010001</v>
          </cell>
          <cell r="B389" t="str">
            <v>CONSEJO DIRECTIVO O JUNTA DIRECTIVA</v>
          </cell>
          <cell r="C389">
            <v>48000</v>
          </cell>
          <cell r="D389">
            <v>48000</v>
          </cell>
        </row>
        <row r="390">
          <cell r="A390">
            <v>8110040300</v>
          </cell>
          <cell r="B390" t="str">
            <v>ATENCIONES Y REPRESENTACIONES</v>
          </cell>
          <cell r="C390">
            <v>291.82</v>
          </cell>
          <cell r="D390">
            <v>291.82</v>
          </cell>
        </row>
        <row r="391">
          <cell r="A391">
            <v>8110040400</v>
          </cell>
          <cell r="B391" t="str">
            <v>OTRAS PRESTACIONES</v>
          </cell>
          <cell r="C391">
            <v>19964.05</v>
          </cell>
          <cell r="D391">
            <v>19964.05</v>
          </cell>
        </row>
        <row r="392">
          <cell r="A392">
            <v>811004040001</v>
          </cell>
          <cell r="B392" t="str">
            <v>ALIMENTACION</v>
          </cell>
          <cell r="C392">
            <v>312.76</v>
          </cell>
          <cell r="D392">
            <v>312.76</v>
          </cell>
        </row>
        <row r="393">
          <cell r="A393">
            <v>811004040002</v>
          </cell>
          <cell r="B393" t="str">
            <v>SEGURO MEDICO HOSPITALARIO</v>
          </cell>
          <cell r="C393">
            <v>8447.4699999999993</v>
          </cell>
          <cell r="D393">
            <v>8447.4699999999993</v>
          </cell>
        </row>
        <row r="394">
          <cell r="A394">
            <v>811004040003</v>
          </cell>
          <cell r="B394" t="str">
            <v>SEGURO DE VIDA</v>
          </cell>
          <cell r="C394">
            <v>4342.8500000000004</v>
          </cell>
          <cell r="D394">
            <v>4342.8500000000004</v>
          </cell>
        </row>
        <row r="395">
          <cell r="A395">
            <v>811004040005</v>
          </cell>
          <cell r="B395" t="str">
            <v>GASTOS DE VIAJE</v>
          </cell>
          <cell r="C395">
            <v>6326.22</v>
          </cell>
          <cell r="D395">
            <v>6326.22</v>
          </cell>
        </row>
        <row r="396">
          <cell r="A396">
            <v>811004040099</v>
          </cell>
          <cell r="B396" t="str">
            <v>OTRAS</v>
          </cell>
          <cell r="C396">
            <v>534.75</v>
          </cell>
          <cell r="D396">
            <v>534.75</v>
          </cell>
        </row>
        <row r="397">
          <cell r="A397">
            <v>811005</v>
          </cell>
          <cell r="B397" t="str">
            <v>OTROS GASTOS DE FUNCIONARIOS Y EMPLEADOS</v>
          </cell>
          <cell r="C397">
            <v>11421.89</v>
          </cell>
          <cell r="D397">
            <v>11421.89</v>
          </cell>
        </row>
        <row r="398">
          <cell r="A398">
            <v>8110050100</v>
          </cell>
          <cell r="B398" t="str">
            <v>CAPACITACION</v>
          </cell>
          <cell r="C398">
            <v>1278.29</v>
          </cell>
          <cell r="D398">
            <v>1278.29</v>
          </cell>
        </row>
        <row r="399">
          <cell r="A399">
            <v>811005010001</v>
          </cell>
          <cell r="B399" t="str">
            <v>INSTITUTOCIONAL</v>
          </cell>
          <cell r="C399">
            <v>586.29</v>
          </cell>
          <cell r="D399">
            <v>586.29</v>
          </cell>
        </row>
        <row r="400">
          <cell r="A400">
            <v>811005010002</v>
          </cell>
          <cell r="B400" t="str">
            <v>PROGRAMA DE BECAS A EMPLEADOS</v>
          </cell>
          <cell r="C400">
            <v>692</v>
          </cell>
          <cell r="D400">
            <v>692</v>
          </cell>
        </row>
        <row r="401">
          <cell r="A401">
            <v>8110050400</v>
          </cell>
          <cell r="B401" t="str">
            <v>VIATICOS Y TRANSPORTE</v>
          </cell>
          <cell r="C401">
            <v>10143.6</v>
          </cell>
          <cell r="D401">
            <v>10143.6</v>
          </cell>
        </row>
        <row r="402">
          <cell r="A402">
            <v>811005040001</v>
          </cell>
          <cell r="B402" t="str">
            <v>VIATICOS</v>
          </cell>
          <cell r="C402">
            <v>978.01</v>
          </cell>
          <cell r="D402">
            <v>978.01</v>
          </cell>
        </row>
        <row r="403">
          <cell r="A403">
            <v>811005040002</v>
          </cell>
          <cell r="B403" t="str">
            <v>TRANSPORTE</v>
          </cell>
          <cell r="C403">
            <v>5140.8</v>
          </cell>
          <cell r="D403">
            <v>5140.8</v>
          </cell>
        </row>
        <row r="404">
          <cell r="A404">
            <v>811005040003</v>
          </cell>
          <cell r="B404" t="str">
            <v>KILOMETRAJE</v>
          </cell>
          <cell r="C404">
            <v>4024.79</v>
          </cell>
          <cell r="D404">
            <v>4024.79</v>
          </cell>
        </row>
        <row r="405">
          <cell r="A405">
            <v>812</v>
          </cell>
          <cell r="B405" t="str">
            <v>GASTOS GENERALES</v>
          </cell>
          <cell r="C405">
            <v>281518</v>
          </cell>
          <cell r="D405">
            <v>281518</v>
          </cell>
        </row>
        <row r="406">
          <cell r="A406">
            <v>8120</v>
          </cell>
          <cell r="B406" t="str">
            <v>GASTOS GENERALES</v>
          </cell>
          <cell r="C406">
            <v>281518</v>
          </cell>
          <cell r="D406">
            <v>281518</v>
          </cell>
        </row>
        <row r="407">
          <cell r="A407">
            <v>812001</v>
          </cell>
          <cell r="B407" t="str">
            <v>CONSUMO DE MATERIALES</v>
          </cell>
          <cell r="C407">
            <v>8370.4</v>
          </cell>
          <cell r="D407">
            <v>8370.4</v>
          </cell>
        </row>
        <row r="408">
          <cell r="A408">
            <v>8120010100</v>
          </cell>
          <cell r="B408" t="str">
            <v>COMBUSTIBLE Y LUBRICANTES</v>
          </cell>
          <cell r="C408">
            <v>1238.17</v>
          </cell>
          <cell r="D408">
            <v>1238.17</v>
          </cell>
        </row>
        <row r="409">
          <cell r="A409">
            <v>8120010200</v>
          </cell>
          <cell r="B409" t="str">
            <v>PAPELERIA Y UTILES</v>
          </cell>
          <cell r="C409">
            <v>2818.85</v>
          </cell>
          <cell r="D409">
            <v>2818.85</v>
          </cell>
        </row>
        <row r="410">
          <cell r="A410">
            <v>8120010300</v>
          </cell>
          <cell r="B410" t="str">
            <v>MATERIALES DE LIMPIEZA</v>
          </cell>
          <cell r="C410">
            <v>4313.38</v>
          </cell>
          <cell r="D410">
            <v>4313.38</v>
          </cell>
        </row>
        <row r="411">
          <cell r="A411">
            <v>812002</v>
          </cell>
          <cell r="B411" t="str">
            <v>REPARACION Y MANTENIMIENTO DE PROPIEDADES Y EQUIPO</v>
          </cell>
          <cell r="C411">
            <v>16973.79</v>
          </cell>
          <cell r="D411">
            <v>16973.79</v>
          </cell>
        </row>
        <row r="412">
          <cell r="A412">
            <v>8120020100</v>
          </cell>
          <cell r="B412" t="str">
            <v>EDIFICIOS PROPIOS</v>
          </cell>
          <cell r="C412">
            <v>8765.92</v>
          </cell>
          <cell r="D412">
            <v>8765.92</v>
          </cell>
        </row>
        <row r="413">
          <cell r="A413">
            <v>812002010001</v>
          </cell>
          <cell r="B413" t="str">
            <v>OFICINA CENTRAL</v>
          </cell>
          <cell r="C413">
            <v>3442.05</v>
          </cell>
          <cell r="D413">
            <v>3442.05</v>
          </cell>
        </row>
        <row r="414">
          <cell r="A414">
            <v>812002010002</v>
          </cell>
          <cell r="B414" t="str">
            <v>AGENCIAS</v>
          </cell>
          <cell r="C414">
            <v>1840.5</v>
          </cell>
          <cell r="D414">
            <v>1840.5</v>
          </cell>
        </row>
        <row r="415">
          <cell r="A415">
            <v>812002010003</v>
          </cell>
          <cell r="B415" t="str">
            <v>CENTRO RECREATIVO</v>
          </cell>
          <cell r="C415">
            <v>3483.37</v>
          </cell>
          <cell r="D415">
            <v>3483.37</v>
          </cell>
        </row>
        <row r="416">
          <cell r="A416">
            <v>8120020200</v>
          </cell>
          <cell r="B416" t="str">
            <v>EQUIPO DE COMPUTACION</v>
          </cell>
          <cell r="C416">
            <v>3222.77</v>
          </cell>
          <cell r="D416">
            <v>3222.77</v>
          </cell>
        </row>
        <row r="417">
          <cell r="A417">
            <v>8120020300</v>
          </cell>
          <cell r="B417" t="str">
            <v>VEHICULOS</v>
          </cell>
          <cell r="C417">
            <v>3254.65</v>
          </cell>
          <cell r="D417">
            <v>3254.65</v>
          </cell>
        </row>
        <row r="418">
          <cell r="A418">
            <v>8120020400</v>
          </cell>
          <cell r="B418" t="str">
            <v>MOBILIARIO Y EQUIPO DE OFICINA</v>
          </cell>
          <cell r="C418">
            <v>1730.45</v>
          </cell>
          <cell r="D418">
            <v>1730.45</v>
          </cell>
        </row>
        <row r="419">
          <cell r="A419">
            <v>812002040002</v>
          </cell>
          <cell r="B419" t="str">
            <v>EQUIPO</v>
          </cell>
          <cell r="C419">
            <v>1730.45</v>
          </cell>
          <cell r="D419">
            <v>1730.45</v>
          </cell>
        </row>
        <row r="420">
          <cell r="A420">
            <v>81200204000202</v>
          </cell>
          <cell r="B420" t="str">
            <v>AIRE ACONDICIONADO</v>
          </cell>
          <cell r="C420">
            <v>1620.45</v>
          </cell>
          <cell r="D420">
            <v>1620.45</v>
          </cell>
        </row>
        <row r="421">
          <cell r="A421">
            <v>81200204000203</v>
          </cell>
          <cell r="B421" t="str">
            <v>PLANTA DE EMERGENCIA</v>
          </cell>
          <cell r="C421">
            <v>110</v>
          </cell>
          <cell r="D421">
            <v>110</v>
          </cell>
        </row>
        <row r="422">
          <cell r="A422">
            <v>812003</v>
          </cell>
          <cell r="B422" t="str">
            <v>SERVICIOS PUBLICOS E IMPUESTOS</v>
          </cell>
          <cell r="C422">
            <v>65294.52</v>
          </cell>
          <cell r="D422">
            <v>65294.52</v>
          </cell>
        </row>
        <row r="423">
          <cell r="A423">
            <v>8120030100</v>
          </cell>
          <cell r="B423" t="str">
            <v>COMUNICACIONES</v>
          </cell>
          <cell r="C423">
            <v>9967.77</v>
          </cell>
          <cell r="D423">
            <v>9967.77</v>
          </cell>
        </row>
        <row r="424">
          <cell r="A424">
            <v>8120030200</v>
          </cell>
          <cell r="B424" t="str">
            <v>ENERGIA ELECTRICA</v>
          </cell>
          <cell r="C424">
            <v>17434.099999999999</v>
          </cell>
          <cell r="D424">
            <v>17434.099999999999</v>
          </cell>
        </row>
        <row r="425">
          <cell r="A425">
            <v>8120030300</v>
          </cell>
          <cell r="B425" t="str">
            <v>AGUA POTABLE</v>
          </cell>
          <cell r="C425">
            <v>2272.7199999999998</v>
          </cell>
          <cell r="D425">
            <v>2272.7199999999998</v>
          </cell>
        </row>
        <row r="426">
          <cell r="A426">
            <v>8120030400</v>
          </cell>
          <cell r="B426" t="str">
            <v>GASTO POR PROPORCIONALIDAD DE IVA</v>
          </cell>
          <cell r="C426">
            <v>28182.75</v>
          </cell>
          <cell r="D426">
            <v>28182.75</v>
          </cell>
        </row>
        <row r="427">
          <cell r="A427">
            <v>8120030500</v>
          </cell>
          <cell r="B427" t="str">
            <v>CONTRIBUCIONES MUNICIPALES</v>
          </cell>
          <cell r="C427">
            <v>5820.51</v>
          </cell>
          <cell r="D427">
            <v>5820.51</v>
          </cell>
        </row>
        <row r="428">
          <cell r="A428">
            <v>8120039700</v>
          </cell>
          <cell r="B428" t="str">
            <v>OTROS</v>
          </cell>
          <cell r="C428">
            <v>1616.67</v>
          </cell>
          <cell r="D428">
            <v>1616.67</v>
          </cell>
        </row>
        <row r="429">
          <cell r="A429">
            <v>812003970001</v>
          </cell>
          <cell r="B429" t="str">
            <v>OTROS IMPUESTOS</v>
          </cell>
          <cell r="C429">
            <v>1616.67</v>
          </cell>
          <cell r="D429">
            <v>1616.67</v>
          </cell>
        </row>
        <row r="430">
          <cell r="A430">
            <v>81200397000101</v>
          </cell>
          <cell r="B430" t="str">
            <v>FOVIAL</v>
          </cell>
          <cell r="C430">
            <v>528.67999999999995</v>
          </cell>
          <cell r="D430">
            <v>528.67999999999995</v>
          </cell>
        </row>
        <row r="431">
          <cell r="A431">
            <v>81200397000102</v>
          </cell>
          <cell r="B431" t="str">
            <v>DERECHOS DE REGISTRO DE COMERCIO</v>
          </cell>
          <cell r="C431">
            <v>265.49</v>
          </cell>
          <cell r="D431">
            <v>265.49</v>
          </cell>
        </row>
        <row r="432">
          <cell r="A432">
            <v>81200397000199</v>
          </cell>
          <cell r="B432" t="str">
            <v>OTROS</v>
          </cell>
          <cell r="C432">
            <v>822.5</v>
          </cell>
          <cell r="D432">
            <v>822.5</v>
          </cell>
        </row>
        <row r="433">
          <cell r="A433">
            <v>812004</v>
          </cell>
          <cell r="B433" t="str">
            <v>PUBLICIDAD Y PROMOCION</v>
          </cell>
          <cell r="C433">
            <v>7012.39</v>
          </cell>
          <cell r="D433">
            <v>7012.39</v>
          </cell>
        </row>
        <row r="434">
          <cell r="A434">
            <v>8120040400</v>
          </cell>
          <cell r="B434" t="str">
            <v>OTROS MEDIOS</v>
          </cell>
          <cell r="C434">
            <v>4012.39</v>
          </cell>
          <cell r="D434">
            <v>4012.39</v>
          </cell>
        </row>
        <row r="435">
          <cell r="A435">
            <v>812004040001</v>
          </cell>
          <cell r="B435" t="str">
            <v>OTTROS MEDIOS</v>
          </cell>
          <cell r="C435">
            <v>4012.39</v>
          </cell>
          <cell r="D435">
            <v>4012.39</v>
          </cell>
        </row>
        <row r="436">
          <cell r="A436">
            <v>8120040600</v>
          </cell>
          <cell r="B436" t="str">
            <v>GASTOS DE REPRESENTACION</v>
          </cell>
          <cell r="C436">
            <v>3000</v>
          </cell>
          <cell r="D436">
            <v>3000</v>
          </cell>
        </row>
        <row r="437">
          <cell r="A437">
            <v>812006</v>
          </cell>
          <cell r="B437" t="str">
            <v>SEGUROS</v>
          </cell>
          <cell r="C437">
            <v>8549.9</v>
          </cell>
          <cell r="D437">
            <v>8549.9</v>
          </cell>
        </row>
        <row r="438">
          <cell r="A438">
            <v>8120060100</v>
          </cell>
          <cell r="B438" t="str">
            <v>SOBRE ACTIVOS FIJOS</v>
          </cell>
          <cell r="C438">
            <v>7800.34</v>
          </cell>
          <cell r="D438">
            <v>7800.34</v>
          </cell>
        </row>
        <row r="439">
          <cell r="A439">
            <v>812006010001</v>
          </cell>
          <cell r="B439" t="str">
            <v>EDIFICIOS</v>
          </cell>
          <cell r="C439">
            <v>4615.95</v>
          </cell>
          <cell r="D439">
            <v>4615.95</v>
          </cell>
        </row>
        <row r="440">
          <cell r="A440">
            <v>812006010002</v>
          </cell>
          <cell r="B440" t="str">
            <v>EQUIPO DE OFICINA</v>
          </cell>
          <cell r="C440">
            <v>796.42</v>
          </cell>
          <cell r="D440">
            <v>796.42</v>
          </cell>
        </row>
        <row r="441">
          <cell r="A441">
            <v>812006010003</v>
          </cell>
          <cell r="B441" t="str">
            <v>MOBILIARIO</v>
          </cell>
          <cell r="C441">
            <v>313.82</v>
          </cell>
          <cell r="D441">
            <v>313.82</v>
          </cell>
        </row>
        <row r="442">
          <cell r="A442">
            <v>812006010004</v>
          </cell>
          <cell r="B442" t="str">
            <v>VEHICULOS</v>
          </cell>
          <cell r="C442">
            <v>1895.02</v>
          </cell>
          <cell r="D442">
            <v>1895.02</v>
          </cell>
        </row>
        <row r="443">
          <cell r="A443">
            <v>812006010005</v>
          </cell>
          <cell r="B443" t="str">
            <v>MAQUINARIA, EQUIPO Y HERRAMIENTAS</v>
          </cell>
          <cell r="C443">
            <v>179.13</v>
          </cell>
          <cell r="D443">
            <v>179.13</v>
          </cell>
        </row>
        <row r="444">
          <cell r="A444">
            <v>8120060200</v>
          </cell>
          <cell r="B444" t="str">
            <v>SOBRE RIESGOS BANCARIOS</v>
          </cell>
          <cell r="C444">
            <v>749.56</v>
          </cell>
          <cell r="D444">
            <v>749.56</v>
          </cell>
        </row>
        <row r="445">
          <cell r="A445">
            <v>812007</v>
          </cell>
          <cell r="B445" t="str">
            <v>HONORARIOS PROFESIONALES</v>
          </cell>
          <cell r="C445">
            <v>21423.33</v>
          </cell>
          <cell r="D445">
            <v>21423.33</v>
          </cell>
        </row>
        <row r="446">
          <cell r="A446">
            <v>8120070100</v>
          </cell>
          <cell r="B446" t="str">
            <v>AUDITORES</v>
          </cell>
          <cell r="C446">
            <v>4583.33</v>
          </cell>
          <cell r="D446">
            <v>4583.33</v>
          </cell>
        </row>
        <row r="447">
          <cell r="A447">
            <v>812007010001</v>
          </cell>
          <cell r="B447" t="str">
            <v>AUDITORA EXTERNA</v>
          </cell>
          <cell r="C447">
            <v>3750</v>
          </cell>
          <cell r="D447">
            <v>3750</v>
          </cell>
        </row>
        <row r="448">
          <cell r="A448">
            <v>812007010002</v>
          </cell>
          <cell r="B448" t="str">
            <v>AUDITORIA FISCAL</v>
          </cell>
          <cell r="C448">
            <v>833.33</v>
          </cell>
          <cell r="D448">
            <v>833.33</v>
          </cell>
        </row>
        <row r="449">
          <cell r="A449">
            <v>8120070200</v>
          </cell>
          <cell r="B449" t="str">
            <v>ABOGADOS</v>
          </cell>
          <cell r="C449">
            <v>8000</v>
          </cell>
          <cell r="D449">
            <v>8000</v>
          </cell>
        </row>
        <row r="450">
          <cell r="A450">
            <v>8120079700</v>
          </cell>
          <cell r="B450" t="str">
            <v>OTROS</v>
          </cell>
          <cell r="C450">
            <v>8840</v>
          </cell>
          <cell r="D450">
            <v>8840</v>
          </cell>
        </row>
        <row r="451">
          <cell r="A451">
            <v>812008</v>
          </cell>
          <cell r="B451" t="str">
            <v>SUPERINTENDENCIA DEL SISTEMA FINANCIERO</v>
          </cell>
          <cell r="C451">
            <v>20609.849999999999</v>
          </cell>
          <cell r="D451">
            <v>20609.849999999999</v>
          </cell>
        </row>
        <row r="452">
          <cell r="A452">
            <v>8120080100</v>
          </cell>
          <cell r="B452" t="str">
            <v>CUOTA OBLIGATORIA</v>
          </cell>
          <cell r="C452">
            <v>20609.849999999999</v>
          </cell>
          <cell r="D452">
            <v>20609.849999999999</v>
          </cell>
        </row>
        <row r="453">
          <cell r="A453">
            <v>812010</v>
          </cell>
          <cell r="B453" t="str">
            <v>SERVICIOS TECNICOS</v>
          </cell>
          <cell r="C453">
            <v>34708.14</v>
          </cell>
          <cell r="D453">
            <v>34708.14</v>
          </cell>
        </row>
        <row r="454">
          <cell r="A454">
            <v>8120100800</v>
          </cell>
          <cell r="B454" t="str">
            <v>INFORMATICA</v>
          </cell>
          <cell r="C454">
            <v>34708.14</v>
          </cell>
          <cell r="D454">
            <v>34708.14</v>
          </cell>
        </row>
        <row r="455">
          <cell r="A455">
            <v>812099</v>
          </cell>
          <cell r="B455" t="str">
            <v>OTROS GASTOS GENERALES</v>
          </cell>
          <cell r="C455">
            <v>98575.679999999993</v>
          </cell>
          <cell r="D455">
            <v>98575.679999999993</v>
          </cell>
        </row>
        <row r="456">
          <cell r="A456">
            <v>8120990100</v>
          </cell>
          <cell r="B456" t="str">
            <v>SERVICIOS DE SEGURIDAD</v>
          </cell>
          <cell r="C456">
            <v>22350.22</v>
          </cell>
          <cell r="D456">
            <v>22350.22</v>
          </cell>
        </row>
        <row r="457">
          <cell r="A457">
            <v>8120990200</v>
          </cell>
          <cell r="B457" t="str">
            <v>SUSCRIPCIONES</v>
          </cell>
          <cell r="C457">
            <v>1774.39</v>
          </cell>
          <cell r="D457">
            <v>1774.39</v>
          </cell>
        </row>
        <row r="458">
          <cell r="A458">
            <v>8120990300</v>
          </cell>
          <cell r="B458" t="str">
            <v>CONTRIBUCIONES</v>
          </cell>
          <cell r="C458">
            <v>4009.25</v>
          </cell>
          <cell r="D458">
            <v>4009.25</v>
          </cell>
        </row>
        <row r="459">
          <cell r="A459">
            <v>812099030002</v>
          </cell>
          <cell r="B459" t="str">
            <v>PROGRAMA DE BECAS DEL SISTEMA</v>
          </cell>
          <cell r="C459">
            <v>1612.25</v>
          </cell>
          <cell r="D459">
            <v>1612.25</v>
          </cell>
        </row>
        <row r="460">
          <cell r="A460">
            <v>812099030005</v>
          </cell>
          <cell r="B460" t="str">
            <v>OTRAS INSTITUCIONES</v>
          </cell>
          <cell r="C460">
            <v>2397</v>
          </cell>
          <cell r="D460">
            <v>2397</v>
          </cell>
        </row>
        <row r="461">
          <cell r="A461">
            <v>8120990400</v>
          </cell>
          <cell r="B461" t="str">
            <v>PUBLICACIONES Y CONVOCATORIAS</v>
          </cell>
          <cell r="C461">
            <v>1928.98</v>
          </cell>
          <cell r="D461">
            <v>1928.98</v>
          </cell>
        </row>
        <row r="462">
          <cell r="A462">
            <v>8120999900</v>
          </cell>
          <cell r="B462" t="str">
            <v>OTROS</v>
          </cell>
          <cell r="C462">
            <v>68512.84</v>
          </cell>
          <cell r="D462">
            <v>68512.84</v>
          </cell>
        </row>
        <row r="463">
          <cell r="A463">
            <v>812099990001</v>
          </cell>
          <cell r="B463" t="str">
            <v>SERVICIOS DE LIMPIEZA Y MENSAJERIA</v>
          </cell>
          <cell r="C463">
            <v>15610.67</v>
          </cell>
          <cell r="D463">
            <v>15610.67</v>
          </cell>
        </row>
        <row r="464">
          <cell r="A464">
            <v>812099990002</v>
          </cell>
          <cell r="B464" t="str">
            <v>MEMBRESIA</v>
          </cell>
          <cell r="C464">
            <v>1223.76</v>
          </cell>
          <cell r="D464">
            <v>1223.76</v>
          </cell>
        </row>
        <row r="465">
          <cell r="A465">
            <v>812099990008</v>
          </cell>
          <cell r="B465" t="str">
            <v>DIETAS A COMITES DE APOYO AL CONSEJO DIRECTIVO</v>
          </cell>
          <cell r="C465">
            <v>300</v>
          </cell>
          <cell r="D465">
            <v>300</v>
          </cell>
        </row>
        <row r="466">
          <cell r="A466">
            <v>812099990010</v>
          </cell>
          <cell r="B466" t="str">
            <v>SERVICIOS DE PERSONAL OUTSOURCING</v>
          </cell>
          <cell r="C466">
            <v>11.43</v>
          </cell>
          <cell r="D466">
            <v>11.43</v>
          </cell>
        </row>
        <row r="467">
          <cell r="A467">
            <v>812099990011</v>
          </cell>
          <cell r="B467" t="str">
            <v>CUENTA CORRIENTE</v>
          </cell>
          <cell r="C467">
            <v>37134.239999999998</v>
          </cell>
          <cell r="D467">
            <v>37134.239999999998</v>
          </cell>
        </row>
        <row r="468">
          <cell r="A468">
            <v>812099990012</v>
          </cell>
          <cell r="B468" t="str">
            <v>ACTIVOS VARIOS</v>
          </cell>
          <cell r="C468">
            <v>1608.65</v>
          </cell>
          <cell r="D468">
            <v>1608.65</v>
          </cell>
        </row>
        <row r="469">
          <cell r="A469">
            <v>812099990099</v>
          </cell>
          <cell r="B469" t="str">
            <v>OTROS</v>
          </cell>
          <cell r="C469">
            <v>12624.09</v>
          </cell>
          <cell r="D469">
            <v>12624.09</v>
          </cell>
        </row>
        <row r="470">
          <cell r="A470">
            <v>81209999009999</v>
          </cell>
          <cell r="B470" t="str">
            <v>OTROS</v>
          </cell>
          <cell r="C470">
            <v>12624.09</v>
          </cell>
          <cell r="D470">
            <v>12624.09</v>
          </cell>
        </row>
        <row r="471">
          <cell r="A471">
            <v>8120999900999900</v>
          </cell>
          <cell r="B471" t="str">
            <v>OTROS</v>
          </cell>
          <cell r="C471">
            <v>12484.29</v>
          </cell>
          <cell r="D471">
            <v>12484.29</v>
          </cell>
        </row>
        <row r="472">
          <cell r="A472">
            <v>8120999900999900</v>
          </cell>
          <cell r="B472" t="str">
            <v>OTROS GASTOS DIVERSOS</v>
          </cell>
          <cell r="C472">
            <v>139.80000000000001</v>
          </cell>
          <cell r="D472">
            <v>139.80000000000001</v>
          </cell>
        </row>
        <row r="473">
          <cell r="A473">
            <v>813</v>
          </cell>
          <cell r="B473" t="str">
            <v>DEPRECIACIONES Y AMORTIZACIONES</v>
          </cell>
          <cell r="C473">
            <v>65803.89</v>
          </cell>
          <cell r="D473">
            <v>65803.89</v>
          </cell>
        </row>
        <row r="474">
          <cell r="A474">
            <v>8130</v>
          </cell>
          <cell r="B474" t="str">
            <v>DEPRECIACIONES Y AMORTIZACIONES</v>
          </cell>
          <cell r="C474">
            <v>65803.89</v>
          </cell>
          <cell r="D474">
            <v>65803.89</v>
          </cell>
        </row>
        <row r="475">
          <cell r="A475">
            <v>813001</v>
          </cell>
          <cell r="B475" t="str">
            <v>DEPRECIACIONES</v>
          </cell>
          <cell r="C475">
            <v>44076.5</v>
          </cell>
          <cell r="D475">
            <v>44076.5</v>
          </cell>
        </row>
        <row r="476">
          <cell r="A476">
            <v>8130010100</v>
          </cell>
          <cell r="B476" t="str">
            <v>BIENES MUEBLES</v>
          </cell>
          <cell r="C476">
            <v>22290.37</v>
          </cell>
          <cell r="D476">
            <v>22290.37</v>
          </cell>
        </row>
        <row r="477">
          <cell r="A477">
            <v>813001010001</v>
          </cell>
          <cell r="B477" t="str">
            <v>VALOR DE ADQUISICION</v>
          </cell>
          <cell r="C477">
            <v>22290.37</v>
          </cell>
          <cell r="D477">
            <v>22290.37</v>
          </cell>
        </row>
        <row r="478">
          <cell r="A478">
            <v>81300101000101</v>
          </cell>
          <cell r="B478" t="str">
            <v>EQUIPO DE COMPUTACION</v>
          </cell>
          <cell r="C478">
            <v>7260.86</v>
          </cell>
          <cell r="D478">
            <v>7260.86</v>
          </cell>
        </row>
        <row r="479">
          <cell r="A479">
            <v>81300101000102</v>
          </cell>
          <cell r="B479" t="str">
            <v>EQUIPO DE OFICINA</v>
          </cell>
          <cell r="C479">
            <v>994.25</v>
          </cell>
          <cell r="D479">
            <v>994.25</v>
          </cell>
        </row>
        <row r="480">
          <cell r="A480">
            <v>81300101000103</v>
          </cell>
          <cell r="B480" t="str">
            <v>MOBILIARIO</v>
          </cell>
          <cell r="C480">
            <v>5641.43</v>
          </cell>
          <cell r="D480">
            <v>5641.43</v>
          </cell>
        </row>
        <row r="481">
          <cell r="A481">
            <v>81300101000104</v>
          </cell>
          <cell r="B481" t="str">
            <v>VEHICULOS</v>
          </cell>
          <cell r="C481">
            <v>2349.64</v>
          </cell>
          <cell r="D481">
            <v>2349.64</v>
          </cell>
        </row>
        <row r="482">
          <cell r="A482">
            <v>81300101000105</v>
          </cell>
          <cell r="B482" t="str">
            <v>MAQUINARIA, EQUIPO Y HERRAMIENTAS</v>
          </cell>
          <cell r="C482">
            <v>6044.19</v>
          </cell>
          <cell r="D482">
            <v>6044.19</v>
          </cell>
        </row>
        <row r="483">
          <cell r="A483">
            <v>8130010200</v>
          </cell>
          <cell r="B483" t="str">
            <v>BIENES INMUEBLES</v>
          </cell>
          <cell r="C483">
            <v>21786.13</v>
          </cell>
          <cell r="D483">
            <v>21786.13</v>
          </cell>
        </row>
        <row r="484">
          <cell r="A484">
            <v>813001020001</v>
          </cell>
          <cell r="B484" t="str">
            <v>EDIFICACIONES</v>
          </cell>
          <cell r="C484">
            <v>21786.13</v>
          </cell>
          <cell r="D484">
            <v>21786.13</v>
          </cell>
        </row>
        <row r="485">
          <cell r="A485">
            <v>81300102000101</v>
          </cell>
          <cell r="B485" t="str">
            <v>EDIFICACIONES - VALOR DE ADQUISICION</v>
          </cell>
          <cell r="C485">
            <v>18536.41</v>
          </cell>
          <cell r="D485">
            <v>18536.41</v>
          </cell>
        </row>
        <row r="486">
          <cell r="A486">
            <v>81300102000102</v>
          </cell>
          <cell r="B486" t="str">
            <v>EDIFICACIONES - REVALUO</v>
          </cell>
          <cell r="C486">
            <v>3249.72</v>
          </cell>
          <cell r="D486">
            <v>3249.72</v>
          </cell>
        </row>
        <row r="487">
          <cell r="A487">
            <v>813002</v>
          </cell>
          <cell r="B487" t="str">
            <v>AMORTIZACIONES</v>
          </cell>
          <cell r="C487">
            <v>21727.39</v>
          </cell>
          <cell r="D487">
            <v>21727.39</v>
          </cell>
        </row>
        <row r="488">
          <cell r="A488">
            <v>8130020100</v>
          </cell>
          <cell r="B488" t="str">
            <v>FRANQUICIAS, LICENCIAS Y CONCESIONES</v>
          </cell>
          <cell r="C488">
            <v>409.98</v>
          </cell>
          <cell r="D488">
            <v>409.98</v>
          </cell>
        </row>
        <row r="489">
          <cell r="A489">
            <v>8130020200</v>
          </cell>
          <cell r="B489" t="str">
            <v>PROGRAMAS INFORMATICOS</v>
          </cell>
          <cell r="C489">
            <v>18888.580000000002</v>
          </cell>
          <cell r="D489">
            <v>18888.580000000002</v>
          </cell>
        </row>
        <row r="490">
          <cell r="A490">
            <v>8130029700</v>
          </cell>
          <cell r="B490" t="str">
            <v>OTROS</v>
          </cell>
          <cell r="C490">
            <v>2428.83</v>
          </cell>
          <cell r="D490">
            <v>2428.83</v>
          </cell>
        </row>
        <row r="491">
          <cell r="A491">
            <v>813002970002</v>
          </cell>
          <cell r="B491" t="str">
            <v>INMUEBLES</v>
          </cell>
          <cell r="C491">
            <v>2428.83</v>
          </cell>
          <cell r="D491">
            <v>2428.83</v>
          </cell>
        </row>
        <row r="492">
          <cell r="A492">
            <v>815</v>
          </cell>
          <cell r="B492" t="str">
            <v>IMPUESTO SOBRE LAS GANANCIAS</v>
          </cell>
          <cell r="C492">
            <v>578313.43000000005</v>
          </cell>
          <cell r="D492">
            <v>578313.43000000005</v>
          </cell>
        </row>
        <row r="493">
          <cell r="A493">
            <v>8150</v>
          </cell>
          <cell r="B493" t="str">
            <v>GASTO POR IMPUESTO SOBRE LAS GANANCIAS</v>
          </cell>
          <cell r="C493">
            <v>578313.43000000005</v>
          </cell>
          <cell r="D493">
            <v>578313.43000000005</v>
          </cell>
        </row>
        <row r="494">
          <cell r="A494">
            <v>815001</v>
          </cell>
          <cell r="B494" t="str">
            <v>IMPUESTO SOBRE LA GANANCIA CORRIENTE</v>
          </cell>
          <cell r="C494">
            <v>578313.43000000005</v>
          </cell>
          <cell r="D494">
            <v>578313.43000000005</v>
          </cell>
        </row>
        <row r="495">
          <cell r="A495">
            <v>8150010100</v>
          </cell>
          <cell r="B495" t="str">
            <v>IMPUESTO SOBRE LA GANANCIA CORRIENTE</v>
          </cell>
          <cell r="C495">
            <v>578313.43000000005</v>
          </cell>
          <cell r="D495">
            <v>578313.43000000005</v>
          </cell>
        </row>
        <row r="496">
          <cell r="C496"/>
          <cell r="D496"/>
        </row>
        <row r="497">
          <cell r="B497" t="str">
            <v>TOTAL GASTOS</v>
          </cell>
          <cell r="C497">
            <v>1413924.93</v>
          </cell>
          <cell r="D497">
            <v>1413924.93</v>
          </cell>
        </row>
        <row r="498">
          <cell r="C498"/>
          <cell r="D498"/>
        </row>
        <row r="499">
          <cell r="B499" t="str">
            <v>TOTAL CUENTAS DEUDORAS</v>
          </cell>
          <cell r="C499">
            <v>704339125.57000005</v>
          </cell>
          <cell r="D499">
            <v>704339125.57000005</v>
          </cell>
        </row>
        <row r="500">
          <cell r="C500"/>
          <cell r="D500"/>
        </row>
        <row r="501">
          <cell r="B501" t="str">
            <v>CUENTAS ACREEDORAS</v>
          </cell>
          <cell r="C501">
            <v>0</v>
          </cell>
          <cell r="D501">
            <v>0</v>
          </cell>
        </row>
        <row r="502">
          <cell r="A502">
            <v>21</v>
          </cell>
          <cell r="B502" t="str">
            <v>PASIVOS</v>
          </cell>
          <cell r="C502">
            <v>-207938950.09999999</v>
          </cell>
          <cell r="D502">
            <v>-207938950.09999999</v>
          </cell>
        </row>
        <row r="503">
          <cell r="A503">
            <v>211</v>
          </cell>
          <cell r="B503" t="str">
            <v>PASIVOS FINANCIEROS A COSTO AMORTIZADO</v>
          </cell>
          <cell r="C503">
            <v>-202822452.84</v>
          </cell>
          <cell r="D503">
            <v>-202822452.84</v>
          </cell>
        </row>
        <row r="504">
          <cell r="A504">
            <v>2110</v>
          </cell>
          <cell r="B504" t="str">
            <v>DEPOSITOS A LA VISTA</v>
          </cell>
          <cell r="C504">
            <v>-43080211.939999998</v>
          </cell>
          <cell r="D504">
            <v>-43080211.939999998</v>
          </cell>
        </row>
        <row r="505">
          <cell r="A505">
            <v>211001</v>
          </cell>
          <cell r="B505" t="str">
            <v>DEPOSITOS EN CUENTA CORRIENTE</v>
          </cell>
          <cell r="C505">
            <v>-43080211.939999998</v>
          </cell>
          <cell r="D505">
            <v>-43080211.939999998</v>
          </cell>
        </row>
        <row r="506">
          <cell r="A506">
            <v>2110010601</v>
          </cell>
          <cell r="B506" t="str">
            <v>OTRAS ENTIDADES DEL SISTEMA FINANCIERO - ML</v>
          </cell>
          <cell r="C506">
            <v>-43080211.939999998</v>
          </cell>
          <cell r="D506">
            <v>-43080211.939999998</v>
          </cell>
        </row>
        <row r="507">
          <cell r="A507">
            <v>2111</v>
          </cell>
          <cell r="B507" t="str">
            <v>DEPOSITOS PACTADOS HASTA UN ANO PLAZO</v>
          </cell>
          <cell r="C507">
            <v>-9021300.2300000004</v>
          </cell>
          <cell r="D507">
            <v>-9021300.2300000004</v>
          </cell>
        </row>
        <row r="508">
          <cell r="A508">
            <v>211102</v>
          </cell>
          <cell r="B508" t="str">
            <v>DEPOSITOS A 30 DIAS PLAZO</v>
          </cell>
          <cell r="C508">
            <v>-7513714.3200000003</v>
          </cell>
          <cell r="D508">
            <v>-7513714.3200000003</v>
          </cell>
        </row>
        <row r="509">
          <cell r="A509">
            <v>2111020601</v>
          </cell>
          <cell r="B509" t="str">
            <v>OTRAS ENTIDADES DEL SISTEMA FINANCIERO - ML</v>
          </cell>
          <cell r="C509">
            <v>-7500000</v>
          </cell>
          <cell r="D509">
            <v>-7500000</v>
          </cell>
        </row>
        <row r="510">
          <cell r="A510">
            <v>2111029901</v>
          </cell>
          <cell r="B510" t="str">
            <v>INTERESES Y OTROS POR PAGAR - ML</v>
          </cell>
          <cell r="C510">
            <v>-13714.32</v>
          </cell>
          <cell r="D510">
            <v>-13714.32</v>
          </cell>
        </row>
        <row r="511">
          <cell r="A511">
            <v>211102990106</v>
          </cell>
          <cell r="B511" t="str">
            <v>OTRAS ENTIDADES DEL SISTEMA FINANCIERO - ML</v>
          </cell>
          <cell r="C511">
            <v>-13714.32</v>
          </cell>
          <cell r="D511">
            <v>-13714.32</v>
          </cell>
        </row>
        <row r="512">
          <cell r="A512">
            <v>211103</v>
          </cell>
          <cell r="B512" t="str">
            <v>DEPOSITOS A 60 DIAS PLAZO</v>
          </cell>
          <cell r="C512">
            <v>-1001958.71</v>
          </cell>
          <cell r="D512">
            <v>-1001958.71</v>
          </cell>
        </row>
        <row r="513">
          <cell r="A513">
            <v>2111030601</v>
          </cell>
          <cell r="B513" t="str">
            <v>OTRAS ENTIDADES DEL SISTEMA FINANCIERO - ML</v>
          </cell>
          <cell r="C513">
            <v>-1000000</v>
          </cell>
          <cell r="D513">
            <v>-1000000</v>
          </cell>
        </row>
        <row r="514">
          <cell r="A514">
            <v>2111039901</v>
          </cell>
          <cell r="B514" t="str">
            <v>INTERESES Y OTROS POR PAGAR - ML</v>
          </cell>
          <cell r="C514">
            <v>-1958.71</v>
          </cell>
          <cell r="D514">
            <v>-1958.71</v>
          </cell>
        </row>
        <row r="515">
          <cell r="A515">
            <v>211103990106</v>
          </cell>
          <cell r="B515" t="str">
            <v>OTRAS ENTIDADES DEL SISTEMA FINANCIERO - ML</v>
          </cell>
          <cell r="C515">
            <v>-1958.71</v>
          </cell>
          <cell r="D515">
            <v>-1958.71</v>
          </cell>
        </row>
        <row r="516">
          <cell r="A516">
            <v>211104</v>
          </cell>
          <cell r="B516" t="str">
            <v>DEPOSITOS A 90 DIAS PLAZO</v>
          </cell>
          <cell r="C516">
            <v>-505627.2</v>
          </cell>
          <cell r="D516">
            <v>-505627.2</v>
          </cell>
        </row>
        <row r="517">
          <cell r="A517">
            <v>2111040601</v>
          </cell>
          <cell r="B517" t="str">
            <v>OTRAS ENTIDADES DEL SISTEMA FINANCIERO - ML</v>
          </cell>
          <cell r="C517">
            <v>-500000</v>
          </cell>
          <cell r="D517">
            <v>-500000</v>
          </cell>
        </row>
        <row r="518">
          <cell r="A518">
            <v>2111049901</v>
          </cell>
          <cell r="B518" t="str">
            <v>INTERESES Y OTROS POR PAGAR - ML</v>
          </cell>
          <cell r="C518">
            <v>-5627.2</v>
          </cell>
          <cell r="D518">
            <v>-5627.2</v>
          </cell>
        </row>
        <row r="519">
          <cell r="A519">
            <v>211104990106</v>
          </cell>
          <cell r="B519" t="str">
            <v>OTRAS ENTIDADES DEL SISTEMA FINANCIERO - ML</v>
          </cell>
          <cell r="C519">
            <v>-5627.2</v>
          </cell>
          <cell r="D519">
            <v>-5627.2</v>
          </cell>
        </row>
        <row r="520">
          <cell r="A520">
            <v>2116</v>
          </cell>
          <cell r="B520" t="str">
            <v>PRESTAMOS PACTADOS HASTA UN ANO PLAZO</v>
          </cell>
          <cell r="C520">
            <v>-7702137.5499999998</v>
          </cell>
          <cell r="D520">
            <v>-7702137.5499999998</v>
          </cell>
        </row>
        <row r="521">
          <cell r="A521">
            <v>211606</v>
          </cell>
          <cell r="B521" t="str">
            <v>ADEUDADO A OTRAS ENTIDADES DEL SISTEMA FINANCIERO</v>
          </cell>
          <cell r="C521">
            <v>-7519914.4100000001</v>
          </cell>
          <cell r="D521">
            <v>-7519914.4100000001</v>
          </cell>
        </row>
        <row r="522">
          <cell r="A522">
            <v>2116060901</v>
          </cell>
          <cell r="B522" t="str">
            <v>BANCOS - ML</v>
          </cell>
          <cell r="C522">
            <v>-7500000</v>
          </cell>
          <cell r="D522">
            <v>-7500000</v>
          </cell>
        </row>
        <row r="523">
          <cell r="A523">
            <v>2116069901</v>
          </cell>
          <cell r="B523" t="str">
            <v>INTERESES Y OTROS POR PAGAR - ML</v>
          </cell>
          <cell r="C523">
            <v>-19914.41</v>
          </cell>
          <cell r="D523">
            <v>-19914.41</v>
          </cell>
        </row>
        <row r="524">
          <cell r="A524">
            <v>211606990109</v>
          </cell>
          <cell r="B524" t="str">
            <v>BANCOS - ML</v>
          </cell>
          <cell r="C524">
            <v>-19914.41</v>
          </cell>
          <cell r="D524">
            <v>-19914.41</v>
          </cell>
        </row>
        <row r="525">
          <cell r="A525">
            <v>211607</v>
          </cell>
          <cell r="B525" t="str">
            <v>ADEUDADO A BANDESAL PARA PRESTAR A TERCEROS</v>
          </cell>
          <cell r="C525">
            <v>-182223.14</v>
          </cell>
          <cell r="D525">
            <v>-182223.14</v>
          </cell>
        </row>
        <row r="526">
          <cell r="A526">
            <v>2116070101</v>
          </cell>
          <cell r="B526" t="str">
            <v>PARA PRESTAR A TERCEROS - ML</v>
          </cell>
          <cell r="C526">
            <v>-180990.88</v>
          </cell>
          <cell r="D526">
            <v>-180990.88</v>
          </cell>
        </row>
        <row r="527">
          <cell r="A527">
            <v>2116079901</v>
          </cell>
          <cell r="B527" t="str">
            <v>INTERESES Y OTROS POR PAGAR - ML</v>
          </cell>
          <cell r="C527">
            <v>-1232.26</v>
          </cell>
          <cell r="D527">
            <v>-1232.26</v>
          </cell>
        </row>
        <row r="528">
          <cell r="A528">
            <v>211607990101</v>
          </cell>
          <cell r="B528" t="str">
            <v>PARA PRESTAR A TERCEROS - ML</v>
          </cell>
          <cell r="C528">
            <v>-1232.26</v>
          </cell>
          <cell r="D528">
            <v>-1232.26</v>
          </cell>
        </row>
        <row r="529">
          <cell r="A529">
            <v>2117</v>
          </cell>
          <cell r="B529" t="str">
            <v>PRESTAMOS PACTADOS A MAS DE UN ANO PLAZO</v>
          </cell>
          <cell r="C529">
            <v>-21349369.34</v>
          </cell>
          <cell r="D529">
            <v>-21349369.34</v>
          </cell>
        </row>
        <row r="530">
          <cell r="A530">
            <v>211707</v>
          </cell>
          <cell r="B530" t="str">
            <v>ADEUDADO A BANDESAL PARA PRESTAR A TERCEROS</v>
          </cell>
          <cell r="C530">
            <v>-1336021.02</v>
          </cell>
          <cell r="D530">
            <v>-1336021.02</v>
          </cell>
        </row>
        <row r="531">
          <cell r="A531">
            <v>2117070101</v>
          </cell>
          <cell r="B531" t="str">
            <v>PARA PRESTAR A TERCEROS - ML</v>
          </cell>
          <cell r="C531">
            <v>-1327505.33</v>
          </cell>
          <cell r="D531">
            <v>-1327505.33</v>
          </cell>
        </row>
        <row r="532">
          <cell r="A532">
            <v>2117079901</v>
          </cell>
          <cell r="B532" t="str">
            <v>INTERESES Y OTROS POR PAGAR - ML</v>
          </cell>
          <cell r="C532">
            <v>-8515.69</v>
          </cell>
          <cell r="D532">
            <v>-8515.69</v>
          </cell>
        </row>
        <row r="533">
          <cell r="A533">
            <v>211707990101</v>
          </cell>
          <cell r="B533" t="str">
            <v>PARA PRESTAR A TERCEROS - ML</v>
          </cell>
          <cell r="C533">
            <v>-8515.69</v>
          </cell>
          <cell r="D533">
            <v>-8515.69</v>
          </cell>
        </row>
        <row r="534">
          <cell r="A534">
            <v>211708</v>
          </cell>
          <cell r="B534" t="str">
            <v>ADEUDADO A ENTIDADES EXTRANJERAS</v>
          </cell>
          <cell r="C534">
            <v>-20013250</v>
          </cell>
          <cell r="D534">
            <v>-20013250</v>
          </cell>
        </row>
        <row r="535">
          <cell r="A535">
            <v>2117080201</v>
          </cell>
          <cell r="B535" t="str">
            <v>ADEUDADO A BANCOS EXTRANJEROS POR LINEAS DE CREDITO - ML</v>
          </cell>
          <cell r="C535">
            <v>-20000000</v>
          </cell>
          <cell r="D535">
            <v>-20000000</v>
          </cell>
        </row>
        <row r="536">
          <cell r="A536">
            <v>2117089901</v>
          </cell>
          <cell r="B536" t="str">
            <v>INTERESES Y OTROS POR PAGAR - ML</v>
          </cell>
          <cell r="C536">
            <v>-13250</v>
          </cell>
          <cell r="D536">
            <v>-13250</v>
          </cell>
        </row>
        <row r="537">
          <cell r="A537">
            <v>211708990102</v>
          </cell>
          <cell r="B537" t="str">
            <v>ADEUDADO A BANCOS EXTRANJEROS POR LINEAS DE CREDITO - ML</v>
          </cell>
          <cell r="C537">
            <v>-13250</v>
          </cell>
          <cell r="D537">
            <v>-13250</v>
          </cell>
        </row>
        <row r="538">
          <cell r="A538">
            <v>211709</v>
          </cell>
          <cell r="B538" t="str">
            <v>OTROS PRESTAMOS</v>
          </cell>
          <cell r="C538">
            <v>-98.32</v>
          </cell>
          <cell r="D538">
            <v>-98.32</v>
          </cell>
        </row>
        <row r="539">
          <cell r="A539">
            <v>2117099901</v>
          </cell>
          <cell r="B539" t="str">
            <v>INTERESES Y OTROS POR PAGAR - ML</v>
          </cell>
          <cell r="C539">
            <v>-98.32</v>
          </cell>
          <cell r="D539">
            <v>-98.32</v>
          </cell>
        </row>
        <row r="540">
          <cell r="A540">
            <v>211709990101</v>
          </cell>
          <cell r="B540" t="str">
            <v>PARA PRESTAR A TERCEROS - ML</v>
          </cell>
          <cell r="C540">
            <v>-98.32</v>
          </cell>
          <cell r="D540">
            <v>-98.32</v>
          </cell>
        </row>
        <row r="541">
          <cell r="A541">
            <v>2118</v>
          </cell>
          <cell r="B541" t="str">
            <v>PRESTAMOS PACTADOS A CINCO O MAS ANOS PLAZO</v>
          </cell>
          <cell r="C541">
            <v>-121669433.78</v>
          </cell>
          <cell r="D541">
            <v>-121669433.78</v>
          </cell>
        </row>
        <row r="542">
          <cell r="A542">
            <v>211808</v>
          </cell>
          <cell r="B542" t="str">
            <v>ADEUDADO A ENTIDADES EXTRANJERAS</v>
          </cell>
          <cell r="C542">
            <v>-110748054.19</v>
          </cell>
          <cell r="D542">
            <v>-110748054.19</v>
          </cell>
        </row>
        <row r="543">
          <cell r="A543">
            <v>2118080201</v>
          </cell>
          <cell r="B543" t="str">
            <v>ADEUDADO A BANCOS EXTRANJEROS POR LINEAS DE CREDITO - ML</v>
          </cell>
          <cell r="C543">
            <v>-97457655.739999995</v>
          </cell>
          <cell r="D543">
            <v>-97457655.739999995</v>
          </cell>
        </row>
        <row r="544">
          <cell r="A544">
            <v>2118080301</v>
          </cell>
          <cell r="B544" t="str">
            <v>ADEUDADO A BANCOS EXTRANJEROS - OTROS - ML</v>
          </cell>
          <cell r="C544">
            <v>-12616308.75</v>
          </cell>
          <cell r="D544">
            <v>-12616308.75</v>
          </cell>
        </row>
        <row r="545">
          <cell r="A545">
            <v>2118089901</v>
          </cell>
          <cell r="B545" t="str">
            <v>INTERESES Y OTROS POR PAGAR - ML</v>
          </cell>
          <cell r="C545">
            <v>-674089.7</v>
          </cell>
          <cell r="D545">
            <v>-674089.7</v>
          </cell>
        </row>
        <row r="546">
          <cell r="A546">
            <v>211808990102</v>
          </cell>
          <cell r="B546" t="str">
            <v>ADEUDADO A BANCOS EXTRANJEROS POR LINEAS DE CREDITO - ML</v>
          </cell>
          <cell r="C546">
            <v>-490873.27</v>
          </cell>
          <cell r="D546">
            <v>-490873.27</v>
          </cell>
        </row>
        <row r="547">
          <cell r="A547">
            <v>211808990103</v>
          </cell>
          <cell r="B547" t="str">
            <v>ADEUDADO A BANCOS EXTRANJEROS - OTROS - ML</v>
          </cell>
          <cell r="C547">
            <v>-183216.43</v>
          </cell>
          <cell r="D547">
            <v>-183216.43</v>
          </cell>
        </row>
        <row r="548">
          <cell r="A548">
            <v>211809</v>
          </cell>
          <cell r="B548" t="str">
            <v>OTROS PRESTAMOS</v>
          </cell>
          <cell r="C548">
            <v>-10921379.59</v>
          </cell>
          <cell r="D548">
            <v>-10921379.59</v>
          </cell>
        </row>
        <row r="549">
          <cell r="A549">
            <v>2118090101</v>
          </cell>
          <cell r="B549" t="str">
            <v>PARA PRESTAR A TERCEROS - ML</v>
          </cell>
          <cell r="C549">
            <v>-10843784.640000001</v>
          </cell>
          <cell r="D549">
            <v>-10843784.640000001</v>
          </cell>
        </row>
        <row r="550">
          <cell r="A550">
            <v>2118099901</v>
          </cell>
          <cell r="B550" t="str">
            <v>INTERESES Y OTROS POR PAGAR - ML</v>
          </cell>
          <cell r="C550">
            <v>-77594.95</v>
          </cell>
          <cell r="D550">
            <v>-77594.95</v>
          </cell>
        </row>
        <row r="551">
          <cell r="A551">
            <v>211809990101</v>
          </cell>
          <cell r="B551" t="str">
            <v>PARA PRESTAR A TERCEROS - ML</v>
          </cell>
          <cell r="C551">
            <v>-77594.95</v>
          </cell>
          <cell r="D551">
            <v>-77594.95</v>
          </cell>
        </row>
        <row r="552">
          <cell r="A552">
            <v>212</v>
          </cell>
          <cell r="B552" t="str">
            <v>TITULOS DE EMISION PROPIA</v>
          </cell>
          <cell r="C552">
            <v>-5010034.25</v>
          </cell>
          <cell r="D552">
            <v>-5010034.25</v>
          </cell>
        </row>
        <row r="553">
          <cell r="A553">
            <v>2120</v>
          </cell>
          <cell r="B553" t="str">
            <v>TITULOS DE EMISION PROPIA</v>
          </cell>
          <cell r="C553">
            <v>-5010034.25</v>
          </cell>
          <cell r="D553">
            <v>-5010034.25</v>
          </cell>
        </row>
        <row r="554">
          <cell r="A554">
            <v>212004</v>
          </cell>
          <cell r="B554" t="str">
            <v>PACTADOS A CINCO O MAS ANOS PLAZO</v>
          </cell>
          <cell r="C554">
            <v>-5010034.25</v>
          </cell>
          <cell r="D554">
            <v>-5010034.25</v>
          </cell>
        </row>
        <row r="555">
          <cell r="A555">
            <v>2120040201</v>
          </cell>
          <cell r="B555" t="str">
            <v>TITULOS SIN GARANTIA HIPOTECARIA - ML</v>
          </cell>
          <cell r="C555">
            <v>-5000000</v>
          </cell>
          <cell r="D555">
            <v>-5000000</v>
          </cell>
        </row>
        <row r="556">
          <cell r="A556">
            <v>212004020102</v>
          </cell>
          <cell r="B556" t="str">
            <v>EMISION PAPEL BURSATIL</v>
          </cell>
          <cell r="C556">
            <v>-5000000</v>
          </cell>
          <cell r="D556">
            <v>-5000000</v>
          </cell>
        </row>
        <row r="557">
          <cell r="A557">
            <v>2120049901</v>
          </cell>
          <cell r="B557" t="str">
            <v>INTERESES Y OTROS POR PAGAR - ML</v>
          </cell>
          <cell r="C557">
            <v>-10034.25</v>
          </cell>
          <cell r="D557">
            <v>-10034.25</v>
          </cell>
        </row>
        <row r="558">
          <cell r="A558">
            <v>212004990102</v>
          </cell>
          <cell r="B558" t="str">
            <v>TITULOS SIN GARANTIA HIPOTECARIA - ML</v>
          </cell>
          <cell r="C558">
            <v>-10034.25</v>
          </cell>
          <cell r="D558">
            <v>-10034.25</v>
          </cell>
        </row>
        <row r="559">
          <cell r="A559">
            <v>21200499010201</v>
          </cell>
          <cell r="B559" t="str">
            <v>TITULOS VALORES SIN GARANTIA HIPOTECARIA</v>
          </cell>
          <cell r="C559">
            <v>-10034.25</v>
          </cell>
          <cell r="D559">
            <v>-10034.25</v>
          </cell>
        </row>
        <row r="560">
          <cell r="A560">
            <v>213</v>
          </cell>
          <cell r="B560" t="str">
            <v>OBLIGACIONES A LA VISTA</v>
          </cell>
          <cell r="C560">
            <v>-106463.01</v>
          </cell>
          <cell r="D560">
            <v>-106463.01</v>
          </cell>
        </row>
        <row r="561">
          <cell r="A561">
            <v>2130</v>
          </cell>
          <cell r="B561" t="str">
            <v>OBLIGACIONES A LA VISTA</v>
          </cell>
          <cell r="C561">
            <v>-106463.01</v>
          </cell>
          <cell r="D561">
            <v>-106463.01</v>
          </cell>
        </row>
        <row r="562">
          <cell r="A562">
            <v>213002</v>
          </cell>
          <cell r="B562" t="str">
            <v>OBLIGACIONES POR TARJETAS DE CREDITO</v>
          </cell>
          <cell r="C562">
            <v>-98705.93</v>
          </cell>
          <cell r="D562">
            <v>-98705.93</v>
          </cell>
        </row>
        <row r="563">
          <cell r="A563">
            <v>2130020001</v>
          </cell>
          <cell r="B563" t="str">
            <v>OBLIGACIONES POR TARJETAS DE CREDITO - ML</v>
          </cell>
          <cell r="C563">
            <v>-98705.93</v>
          </cell>
          <cell r="D563">
            <v>-98705.93</v>
          </cell>
        </row>
        <row r="564">
          <cell r="A564">
            <v>213002000101</v>
          </cell>
          <cell r="B564" t="str">
            <v>SERVICIOS DE TARJETAS DE CREDITO Y DEBITO POR PAGAR</v>
          </cell>
          <cell r="C564">
            <v>-98705.93</v>
          </cell>
          <cell r="D564">
            <v>-98705.93</v>
          </cell>
        </row>
        <row r="565">
          <cell r="A565">
            <v>213003</v>
          </cell>
          <cell r="B565" t="str">
            <v>COBROS POR CUENTA AJENA</v>
          </cell>
          <cell r="C565">
            <v>-7757.08</v>
          </cell>
          <cell r="D565">
            <v>-7757.08</v>
          </cell>
        </row>
        <row r="566">
          <cell r="A566">
            <v>2130030101</v>
          </cell>
          <cell r="B566" t="str">
            <v>COBRANZAS LOCALES - ML</v>
          </cell>
          <cell r="C566">
            <v>-3332.49</v>
          </cell>
          <cell r="D566">
            <v>-3332.49</v>
          </cell>
        </row>
        <row r="567">
          <cell r="A567">
            <v>213003010104</v>
          </cell>
          <cell r="B567" t="str">
            <v>COLECTORES</v>
          </cell>
          <cell r="C567">
            <v>-3332.49</v>
          </cell>
          <cell r="D567">
            <v>-3332.49</v>
          </cell>
        </row>
        <row r="568">
          <cell r="A568">
            <v>21300301010401</v>
          </cell>
          <cell r="B568" t="str">
            <v>COLECTORES PROPIOS</v>
          </cell>
          <cell r="C568">
            <v>-3332.49</v>
          </cell>
          <cell r="D568">
            <v>-3332.49</v>
          </cell>
        </row>
        <row r="569">
          <cell r="A569">
            <v>2130030301</v>
          </cell>
          <cell r="B569" t="str">
            <v>IMPUESTOS Y SERVICIOS PUBLICOS - ML</v>
          </cell>
          <cell r="C569">
            <v>-4424.59</v>
          </cell>
          <cell r="D569">
            <v>-4424.59</v>
          </cell>
        </row>
        <row r="570">
          <cell r="A570">
            <v>213003030102</v>
          </cell>
          <cell r="B570" t="str">
            <v>SERVICIOS PUBLICOS</v>
          </cell>
          <cell r="C570">
            <v>-4424.59</v>
          </cell>
          <cell r="D570">
            <v>-4424.59</v>
          </cell>
        </row>
        <row r="571">
          <cell r="A571">
            <v>21300303010203</v>
          </cell>
          <cell r="B571" t="str">
            <v>SERVICIO TELEFONICO</v>
          </cell>
          <cell r="C571">
            <v>-4424.59</v>
          </cell>
          <cell r="D571">
            <v>-4424.59</v>
          </cell>
        </row>
        <row r="572">
          <cell r="A572">
            <v>22</v>
          </cell>
          <cell r="B572" t="str">
            <v>OTROS PASIVOS</v>
          </cell>
          <cell r="C572">
            <v>-297577054.99000001</v>
          </cell>
          <cell r="D572">
            <v>-297577054.99000001</v>
          </cell>
        </row>
        <row r="573">
          <cell r="A573">
            <v>222</v>
          </cell>
          <cell r="B573" t="str">
            <v>CUENTAS POR PAGAR</v>
          </cell>
          <cell r="C573">
            <v>-292387326.22000003</v>
          </cell>
          <cell r="D573">
            <v>-292387326.22000003</v>
          </cell>
        </row>
        <row r="574">
          <cell r="A574">
            <v>2220</v>
          </cell>
          <cell r="B574" t="str">
            <v>CUENTAS POR PAGAR</v>
          </cell>
          <cell r="C574">
            <v>-285041696.75</v>
          </cell>
          <cell r="D574">
            <v>-285041696.75</v>
          </cell>
        </row>
        <row r="575">
          <cell r="A575">
            <v>222003</v>
          </cell>
          <cell r="B575" t="str">
            <v>IMPUESTOS SERVICIOS PUBLICOS Y OTRAS OBLIGACIONES</v>
          </cell>
          <cell r="C575">
            <v>-633260.18000000005</v>
          </cell>
          <cell r="D575">
            <v>-633260.18000000005</v>
          </cell>
        </row>
        <row r="576">
          <cell r="A576">
            <v>2220030101</v>
          </cell>
          <cell r="B576" t="str">
            <v>IMPUESTOS</v>
          </cell>
          <cell r="C576">
            <v>-226894.26</v>
          </cell>
          <cell r="D576">
            <v>-226894.26</v>
          </cell>
        </row>
        <row r="577">
          <cell r="A577">
            <v>222003010101</v>
          </cell>
          <cell r="B577" t="str">
            <v>IVA POR PAGAR</v>
          </cell>
          <cell r="C577">
            <v>-224264.61</v>
          </cell>
          <cell r="D577">
            <v>-224264.61</v>
          </cell>
        </row>
        <row r="578">
          <cell r="A578">
            <v>222003010102</v>
          </cell>
          <cell r="B578" t="str">
            <v>IMPUESTOS MUNICIPALES</v>
          </cell>
          <cell r="C578">
            <v>-2629.65</v>
          </cell>
          <cell r="D578">
            <v>-2629.65</v>
          </cell>
        </row>
        <row r="579">
          <cell r="A579">
            <v>2220030201</v>
          </cell>
          <cell r="B579" t="str">
            <v>SERVICIOS PUBLICOS</v>
          </cell>
          <cell r="C579">
            <v>-56773.45</v>
          </cell>
          <cell r="D579">
            <v>-56773.45</v>
          </cell>
        </row>
        <row r="580">
          <cell r="A580">
            <v>222003020101</v>
          </cell>
          <cell r="B580" t="str">
            <v>TELEFONO</v>
          </cell>
          <cell r="C580">
            <v>-34041.93</v>
          </cell>
          <cell r="D580">
            <v>-34041.93</v>
          </cell>
        </row>
        <row r="581">
          <cell r="A581">
            <v>222003020102</v>
          </cell>
          <cell r="B581" t="str">
            <v>AGUA</v>
          </cell>
          <cell r="C581">
            <v>-3090.19</v>
          </cell>
          <cell r="D581">
            <v>-3090.19</v>
          </cell>
        </row>
        <row r="582">
          <cell r="A582">
            <v>222003020103</v>
          </cell>
          <cell r="B582" t="str">
            <v>ENERGIA ELECTRICA</v>
          </cell>
          <cell r="C582">
            <v>-19641.330000000002</v>
          </cell>
          <cell r="D582">
            <v>-19641.330000000002</v>
          </cell>
        </row>
        <row r="583">
          <cell r="A583">
            <v>2220030401</v>
          </cell>
          <cell r="B583" t="str">
            <v>PROVEEDORES</v>
          </cell>
          <cell r="C583">
            <v>-349592.47</v>
          </cell>
          <cell r="D583">
            <v>-349592.47</v>
          </cell>
        </row>
        <row r="584">
          <cell r="A584">
            <v>222003040101</v>
          </cell>
          <cell r="B584" t="str">
            <v>PROVEEDORES</v>
          </cell>
          <cell r="C584">
            <v>-281452.93</v>
          </cell>
          <cell r="D584">
            <v>-281452.93</v>
          </cell>
        </row>
        <row r="585">
          <cell r="A585">
            <v>222003040102</v>
          </cell>
          <cell r="B585" t="str">
            <v>PROVEEDORES - BANCA MOVIL</v>
          </cell>
          <cell r="C585">
            <v>-68139.539999999994</v>
          </cell>
          <cell r="D585">
            <v>-68139.539999999994</v>
          </cell>
        </row>
        <row r="586">
          <cell r="A586">
            <v>222006</v>
          </cell>
          <cell r="B586" t="str">
            <v>COMISIONES</v>
          </cell>
          <cell r="C586">
            <v>-99.5</v>
          </cell>
          <cell r="D586">
            <v>-99.5</v>
          </cell>
        </row>
        <row r="587">
          <cell r="A587">
            <v>2220061001</v>
          </cell>
          <cell r="B587" t="str">
            <v>POR OTROS SERVICIOS-ML</v>
          </cell>
          <cell r="C587">
            <v>-99.5</v>
          </cell>
          <cell r="D587">
            <v>-99.5</v>
          </cell>
        </row>
        <row r="588">
          <cell r="A588">
            <v>222006100101</v>
          </cell>
          <cell r="B588" t="str">
            <v>COMISION POR SERVICIOS</v>
          </cell>
          <cell r="C588">
            <v>-99.5</v>
          </cell>
          <cell r="D588">
            <v>-99.5</v>
          </cell>
        </row>
        <row r="589">
          <cell r="A589">
            <v>22200610010103</v>
          </cell>
          <cell r="B589" t="str">
            <v>COMISION POR SERVICIOS DE ATM´S</v>
          </cell>
          <cell r="C589">
            <v>-99.5</v>
          </cell>
          <cell r="D589">
            <v>-99.5</v>
          </cell>
        </row>
        <row r="590">
          <cell r="A590">
            <v>2220061001010300</v>
          </cell>
          <cell r="B590" t="str">
            <v>COMISION A ATH POR OPERACIONES DE OTROS BANCOS EN ATM DE FCB</v>
          </cell>
          <cell r="C590">
            <v>-99.5</v>
          </cell>
          <cell r="D590">
            <v>-99.5</v>
          </cell>
        </row>
        <row r="591">
          <cell r="A591">
            <v>222009</v>
          </cell>
          <cell r="B591" t="str">
            <v>RECAUDADORES</v>
          </cell>
          <cell r="C591">
            <v>-2605020.66</v>
          </cell>
          <cell r="D591">
            <v>-2605020.66</v>
          </cell>
        </row>
        <row r="592">
          <cell r="A592">
            <v>2220090101</v>
          </cell>
          <cell r="B592" t="str">
            <v>SERVICIOS</v>
          </cell>
          <cell r="C592">
            <v>-2605020.66</v>
          </cell>
          <cell r="D592">
            <v>-2605020.66</v>
          </cell>
        </row>
        <row r="593">
          <cell r="A593">
            <v>222009010101</v>
          </cell>
          <cell r="B593" t="str">
            <v>SERVICIO DE COLECTURIA</v>
          </cell>
          <cell r="C593">
            <v>-2605020.66</v>
          </cell>
          <cell r="D593">
            <v>-2605020.66</v>
          </cell>
        </row>
        <row r="594">
          <cell r="A594">
            <v>22200901010101</v>
          </cell>
          <cell r="B594" t="str">
            <v>COLECTURIA</v>
          </cell>
          <cell r="C594">
            <v>-26630.42</v>
          </cell>
          <cell r="D594">
            <v>-26630.42</v>
          </cell>
        </row>
        <row r="595">
          <cell r="A595">
            <v>2220090101010100</v>
          </cell>
          <cell r="B595" t="str">
            <v>COLECTURIA DELSUR</v>
          </cell>
          <cell r="C595">
            <v>-630.34</v>
          </cell>
          <cell r="D595">
            <v>-630.34</v>
          </cell>
        </row>
        <row r="596">
          <cell r="A596">
            <v>2220090101010100</v>
          </cell>
          <cell r="B596" t="str">
            <v>SERVICIO DE COLECTURIA BELCORP</v>
          </cell>
          <cell r="C596">
            <v>-4980.3</v>
          </cell>
          <cell r="D596">
            <v>-4980.3</v>
          </cell>
        </row>
        <row r="597">
          <cell r="A597">
            <v>2220090101010100</v>
          </cell>
          <cell r="B597" t="str">
            <v>SERVICIO DE ANDA</v>
          </cell>
          <cell r="C597">
            <v>-8783.5</v>
          </cell>
          <cell r="D597">
            <v>-8783.5</v>
          </cell>
        </row>
        <row r="598">
          <cell r="A598">
            <v>2220090101010100</v>
          </cell>
          <cell r="B598" t="str">
            <v>DIGICEL</v>
          </cell>
          <cell r="C598">
            <v>-27.93</v>
          </cell>
          <cell r="D598">
            <v>-27.93</v>
          </cell>
        </row>
        <row r="599">
          <cell r="A599">
            <v>2220090101010100</v>
          </cell>
          <cell r="B599" t="str">
            <v>TELEFONICA</v>
          </cell>
          <cell r="C599">
            <v>-2424.62</v>
          </cell>
          <cell r="D599">
            <v>-2424.62</v>
          </cell>
        </row>
        <row r="600">
          <cell r="A600">
            <v>2220090101010100</v>
          </cell>
          <cell r="B600" t="str">
            <v>MULTINET</v>
          </cell>
          <cell r="C600">
            <v>-239.98</v>
          </cell>
          <cell r="D600">
            <v>-239.98</v>
          </cell>
        </row>
        <row r="601">
          <cell r="A601">
            <v>2220090101010110</v>
          </cell>
          <cell r="B601" t="str">
            <v>ARABELA</v>
          </cell>
          <cell r="C601">
            <v>-485.65</v>
          </cell>
          <cell r="D601">
            <v>-485.65</v>
          </cell>
        </row>
        <row r="602">
          <cell r="A602">
            <v>2220090101010110</v>
          </cell>
          <cell r="B602" t="str">
            <v>CREDI Q</v>
          </cell>
          <cell r="C602">
            <v>-3614.85</v>
          </cell>
          <cell r="D602">
            <v>-3614.85</v>
          </cell>
        </row>
        <row r="603">
          <cell r="A603">
            <v>2220090101010110</v>
          </cell>
          <cell r="B603" t="str">
            <v>RENA WARE</v>
          </cell>
          <cell r="C603">
            <v>-152.47</v>
          </cell>
          <cell r="D603">
            <v>-152.47</v>
          </cell>
        </row>
        <row r="604">
          <cell r="A604">
            <v>2220090101010110</v>
          </cell>
          <cell r="B604" t="str">
            <v>PUNTO XPRESS</v>
          </cell>
          <cell r="C604">
            <v>-5290.78</v>
          </cell>
          <cell r="D604">
            <v>-5290.78</v>
          </cell>
        </row>
        <row r="605">
          <cell r="A605">
            <v>22200901010102</v>
          </cell>
          <cell r="B605" t="str">
            <v>UNIVERSIDADES</v>
          </cell>
          <cell r="C605">
            <v>-749.02</v>
          </cell>
          <cell r="D605">
            <v>-749.02</v>
          </cell>
        </row>
        <row r="606">
          <cell r="A606">
            <v>2220090101010200</v>
          </cell>
          <cell r="B606" t="str">
            <v>UNIVERSIDAD FRANCISCO GAVIDIA</v>
          </cell>
          <cell r="C606">
            <v>-749.02</v>
          </cell>
          <cell r="D606">
            <v>-749.02</v>
          </cell>
        </row>
        <row r="607">
          <cell r="A607">
            <v>22200901010103</v>
          </cell>
          <cell r="B607" t="str">
            <v>DISTRIBUIDORAS AUTOMOTRIZ</v>
          </cell>
          <cell r="C607">
            <v>-86831.15</v>
          </cell>
          <cell r="D607">
            <v>-86831.15</v>
          </cell>
        </row>
        <row r="608">
          <cell r="A608">
            <v>2220090101010300</v>
          </cell>
          <cell r="B608" t="str">
            <v>YAMAHA</v>
          </cell>
          <cell r="C608">
            <v>-354</v>
          </cell>
          <cell r="D608">
            <v>-354</v>
          </cell>
        </row>
        <row r="609">
          <cell r="A609">
            <v>2220090101010300</v>
          </cell>
          <cell r="B609" t="str">
            <v>ALMACENES PRADO</v>
          </cell>
          <cell r="C609">
            <v>-20.6</v>
          </cell>
          <cell r="D609">
            <v>-20.6</v>
          </cell>
        </row>
        <row r="610">
          <cell r="A610">
            <v>2220090101010300</v>
          </cell>
          <cell r="B610" t="str">
            <v>FONDO SOCIAL PARA LA VIVIENDA</v>
          </cell>
          <cell r="C610">
            <v>-84591.91</v>
          </cell>
          <cell r="D610">
            <v>-84591.91</v>
          </cell>
        </row>
        <row r="611">
          <cell r="A611">
            <v>2220090101010300</v>
          </cell>
          <cell r="B611" t="str">
            <v>AVON</v>
          </cell>
          <cell r="C611">
            <v>-1864.64</v>
          </cell>
          <cell r="D611">
            <v>-1864.64</v>
          </cell>
        </row>
        <row r="612">
          <cell r="A612">
            <v>22200901010104</v>
          </cell>
          <cell r="B612" t="str">
            <v>COLECTURIA SEGUROS FEDECREDITO</v>
          </cell>
          <cell r="C612">
            <v>-4528.46</v>
          </cell>
          <cell r="D612">
            <v>-4528.46</v>
          </cell>
        </row>
        <row r="613">
          <cell r="A613">
            <v>2220090101010400</v>
          </cell>
          <cell r="B613" t="str">
            <v>SEGUROS FEDECREDITO, S.A.</v>
          </cell>
          <cell r="C613">
            <v>-2438.81</v>
          </cell>
          <cell r="D613">
            <v>-2438.81</v>
          </cell>
        </row>
        <row r="614">
          <cell r="A614">
            <v>2220090101010400</v>
          </cell>
          <cell r="B614" t="str">
            <v>FEDECREDITO VIDA, S.A., SEGUROS DE PERSONAS</v>
          </cell>
          <cell r="C614">
            <v>-2089.65</v>
          </cell>
          <cell r="D614">
            <v>-2089.65</v>
          </cell>
        </row>
        <row r="615">
          <cell r="A615">
            <v>22200901010105</v>
          </cell>
          <cell r="B615" t="str">
            <v>COLECTURIA AES</v>
          </cell>
          <cell r="C615">
            <v>-25486.57</v>
          </cell>
          <cell r="D615">
            <v>-25486.57</v>
          </cell>
        </row>
        <row r="616">
          <cell r="A616">
            <v>2220090101010500</v>
          </cell>
          <cell r="B616" t="str">
            <v>SERVICIO DE CLESA</v>
          </cell>
          <cell r="C616">
            <v>-1397.66</v>
          </cell>
          <cell r="D616">
            <v>-1397.66</v>
          </cell>
        </row>
        <row r="617">
          <cell r="A617">
            <v>2220090101010500</v>
          </cell>
          <cell r="B617" t="str">
            <v>SERVICIO DE EEO</v>
          </cell>
          <cell r="C617">
            <v>-8693.7199999999993</v>
          </cell>
          <cell r="D617">
            <v>-8693.7199999999993</v>
          </cell>
        </row>
        <row r="618">
          <cell r="A618">
            <v>2220090101010500</v>
          </cell>
          <cell r="B618" t="str">
            <v>SERVICIO DE DEUSEN</v>
          </cell>
          <cell r="C618">
            <v>-15395.19</v>
          </cell>
          <cell r="D618">
            <v>-15395.19</v>
          </cell>
        </row>
        <row r="619">
          <cell r="A619">
            <v>22200901010106</v>
          </cell>
          <cell r="B619" t="str">
            <v>COLECTURIA EXTERNA</v>
          </cell>
          <cell r="C619">
            <v>-27235.3</v>
          </cell>
          <cell r="D619">
            <v>-27235.3</v>
          </cell>
        </row>
        <row r="620">
          <cell r="A620">
            <v>2220090101010600</v>
          </cell>
          <cell r="B620" t="str">
            <v>FARMACIAS ECONOMICAS</v>
          </cell>
          <cell r="C620">
            <v>-27235.3</v>
          </cell>
          <cell r="D620">
            <v>-27235.3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-3065.15</v>
          </cell>
          <cell r="D621">
            <v>-3065.15</v>
          </cell>
        </row>
        <row r="622">
          <cell r="A622">
            <v>2220090101010700</v>
          </cell>
          <cell r="B622" t="str">
            <v>RECARGA DE SALDO CLARO</v>
          </cell>
          <cell r="C622">
            <v>-1628</v>
          </cell>
          <cell r="D622">
            <v>-1628</v>
          </cell>
        </row>
        <row r="623">
          <cell r="A623">
            <v>2220090101010700</v>
          </cell>
          <cell r="B623" t="str">
            <v>DIGICEL</v>
          </cell>
          <cell r="C623">
            <v>-29</v>
          </cell>
          <cell r="D623">
            <v>-29</v>
          </cell>
        </row>
        <row r="624">
          <cell r="A624">
            <v>2220090101010700</v>
          </cell>
          <cell r="B624" t="str">
            <v>TELEFONICA</v>
          </cell>
          <cell r="C624">
            <v>-1408.15</v>
          </cell>
          <cell r="D624">
            <v>-1408.15</v>
          </cell>
        </row>
        <row r="625">
          <cell r="A625">
            <v>22200901010110</v>
          </cell>
          <cell r="B625" t="str">
            <v>BANCA MOVIL</v>
          </cell>
          <cell r="C625">
            <v>-1147496.22</v>
          </cell>
          <cell r="D625">
            <v>-1147496.22</v>
          </cell>
        </row>
        <row r="626">
          <cell r="A626">
            <v>2220090101011000</v>
          </cell>
          <cell r="B626" t="str">
            <v>SERVICIO DE BANCA MOVIL</v>
          </cell>
          <cell r="C626">
            <v>-1147496.22</v>
          </cell>
          <cell r="D626">
            <v>-1147496.22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-1348.79</v>
          </cell>
          <cell r="D627">
            <v>-1348.79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-969.07</v>
          </cell>
          <cell r="D628">
            <v>-969.07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-121.25</v>
          </cell>
          <cell r="D629">
            <v>-121.25</v>
          </cell>
        </row>
        <row r="630">
          <cell r="A630">
            <v>2220090101011400</v>
          </cell>
          <cell r="B630" t="str">
            <v>MULTI ASISTENCIA</v>
          </cell>
          <cell r="C630">
            <v>-258.47000000000003</v>
          </cell>
          <cell r="D630">
            <v>-258.47000000000003</v>
          </cell>
        </row>
        <row r="631">
          <cell r="A631">
            <v>22200901010115</v>
          </cell>
          <cell r="B631" t="str">
            <v>SERVICIO DE REMESAS</v>
          </cell>
          <cell r="C631">
            <v>-1244927.27</v>
          </cell>
          <cell r="D631">
            <v>-1244927.27</v>
          </cell>
        </row>
        <row r="632">
          <cell r="A632">
            <v>2220090101011500</v>
          </cell>
          <cell r="B632" t="str">
            <v>FONDOS MONEYGRAM</v>
          </cell>
          <cell r="C632">
            <v>-141300.24</v>
          </cell>
          <cell r="D632">
            <v>-141300.24</v>
          </cell>
        </row>
        <row r="633">
          <cell r="A633">
            <v>2220090101011500</v>
          </cell>
          <cell r="B633" t="str">
            <v>FONDOS RECIBA NETWORKS</v>
          </cell>
          <cell r="C633">
            <v>-341592.71</v>
          </cell>
          <cell r="D633">
            <v>-341592.71</v>
          </cell>
        </row>
        <row r="634">
          <cell r="A634">
            <v>2220090101011500</v>
          </cell>
          <cell r="B634" t="str">
            <v>UNITELLER</v>
          </cell>
          <cell r="C634">
            <v>-346445.83</v>
          </cell>
          <cell r="D634">
            <v>-346445.83</v>
          </cell>
        </row>
        <row r="635">
          <cell r="A635">
            <v>2220090101011500</v>
          </cell>
          <cell r="B635" t="str">
            <v>EMPRESAS REMESADORAS</v>
          </cell>
          <cell r="C635">
            <v>-269653.39</v>
          </cell>
          <cell r="D635">
            <v>-269653.39</v>
          </cell>
        </row>
        <row r="636">
          <cell r="A636">
            <v>2220090101011500</v>
          </cell>
          <cell r="B636" t="str">
            <v>REMESADORA RIA</v>
          </cell>
          <cell r="C636">
            <v>-145935.1</v>
          </cell>
          <cell r="D636">
            <v>-145935.1</v>
          </cell>
        </row>
        <row r="637">
          <cell r="A637">
            <v>22200901010116</v>
          </cell>
          <cell r="B637" t="str">
            <v>OTROS SERVICIOS</v>
          </cell>
          <cell r="C637">
            <v>-36722.31</v>
          </cell>
          <cell r="D637">
            <v>-36722.31</v>
          </cell>
        </row>
        <row r="638">
          <cell r="A638">
            <v>2220090101011600</v>
          </cell>
          <cell r="B638" t="str">
            <v>TELECOM</v>
          </cell>
          <cell r="C638">
            <v>-2979.03</v>
          </cell>
          <cell r="D638">
            <v>-2979.03</v>
          </cell>
        </row>
        <row r="639">
          <cell r="A639">
            <v>2220090101011600</v>
          </cell>
          <cell r="B639" t="str">
            <v>TELEMOVIL EL SALVADOR SA</v>
          </cell>
          <cell r="C639">
            <v>-33743.279999999999</v>
          </cell>
          <cell r="D639">
            <v>-33743.279999999999</v>
          </cell>
        </row>
        <row r="640">
          <cell r="A640">
            <v>222099</v>
          </cell>
          <cell r="B640" t="str">
            <v>OTRAS</v>
          </cell>
          <cell r="C640">
            <v>-281803316.41000003</v>
          </cell>
          <cell r="D640">
            <v>-281803316.41000003</v>
          </cell>
        </row>
        <row r="641">
          <cell r="A641">
            <v>2220990101</v>
          </cell>
          <cell r="B641" t="str">
            <v>SOBRANTES DE CAJA - ML</v>
          </cell>
          <cell r="C641">
            <v>-6695.4</v>
          </cell>
          <cell r="D641">
            <v>-6695.4</v>
          </cell>
        </row>
        <row r="642">
          <cell r="A642">
            <v>222099010101</v>
          </cell>
          <cell r="B642" t="str">
            <v>OFICINA CENTRAL</v>
          </cell>
          <cell r="C642">
            <v>-3.54</v>
          </cell>
          <cell r="D642">
            <v>-3.54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-6690</v>
          </cell>
          <cell r="D644">
            <v>-6690</v>
          </cell>
        </row>
        <row r="645">
          <cell r="A645">
            <v>2220990201</v>
          </cell>
          <cell r="B645" t="str">
            <v>DEBITO FISCAL - IVA</v>
          </cell>
          <cell r="C645">
            <v>-46614.81</v>
          </cell>
          <cell r="D645">
            <v>-46614.81</v>
          </cell>
        </row>
        <row r="646">
          <cell r="A646">
            <v>222099020102</v>
          </cell>
          <cell r="B646" t="str">
            <v>RETENCION IVA 1 %</v>
          </cell>
          <cell r="C646">
            <v>-3255.91</v>
          </cell>
          <cell r="D646">
            <v>-3255.91</v>
          </cell>
        </row>
        <row r="647">
          <cell r="A647">
            <v>222099020103</v>
          </cell>
          <cell r="B647" t="str">
            <v>RETENCION IVA 13%</v>
          </cell>
          <cell r="C647">
            <v>-43358.9</v>
          </cell>
          <cell r="D647">
            <v>-43358.9</v>
          </cell>
        </row>
        <row r="648">
          <cell r="A648">
            <v>2220990401</v>
          </cell>
          <cell r="B648" t="str">
            <v>COBROS POR CUENTA AJENA - ML</v>
          </cell>
          <cell r="C648">
            <v>-846.4</v>
          </cell>
          <cell r="D648">
            <v>-846.4</v>
          </cell>
        </row>
        <row r="649">
          <cell r="A649">
            <v>222099040101</v>
          </cell>
          <cell r="B649" t="str">
            <v>SEGUROS</v>
          </cell>
          <cell r="C649">
            <v>-846.4</v>
          </cell>
          <cell r="D649">
            <v>-846.4</v>
          </cell>
        </row>
        <row r="650">
          <cell r="A650">
            <v>22209904010104</v>
          </cell>
          <cell r="B650" t="str">
            <v>SEGUROS DE CESANTIA</v>
          </cell>
          <cell r="C650">
            <v>-589.54</v>
          </cell>
          <cell r="D650">
            <v>-589.54</v>
          </cell>
        </row>
        <row r="651">
          <cell r="A651">
            <v>22209904010107</v>
          </cell>
          <cell r="B651" t="str">
            <v>SEGURO POR DANOS</v>
          </cell>
          <cell r="C651">
            <v>-256.86</v>
          </cell>
          <cell r="D651">
            <v>-256.86</v>
          </cell>
        </row>
        <row r="652">
          <cell r="A652">
            <v>2220999101</v>
          </cell>
          <cell r="B652" t="str">
            <v>OTRAS</v>
          </cell>
          <cell r="C652">
            <v>-281749159.80000001</v>
          </cell>
          <cell r="D652">
            <v>-281749159.80000001</v>
          </cell>
        </row>
        <row r="653">
          <cell r="A653">
            <v>222099910102</v>
          </cell>
          <cell r="B653" t="str">
            <v>EXCEDENTES DE CUOTAS</v>
          </cell>
          <cell r="C653">
            <v>-223.55</v>
          </cell>
          <cell r="D653">
            <v>-223.55</v>
          </cell>
        </row>
        <row r="654">
          <cell r="A654">
            <v>222099910106</v>
          </cell>
          <cell r="B654" t="str">
            <v>VALORES PENDIENTES DE OPERACIONES TRANSFER365</v>
          </cell>
          <cell r="C654">
            <v>-22004.66</v>
          </cell>
          <cell r="D654">
            <v>-22004.66</v>
          </cell>
        </row>
        <row r="655">
          <cell r="A655">
            <v>222099910109</v>
          </cell>
          <cell r="B655" t="str">
            <v>RESERVA DE LIQUIDEZ</v>
          </cell>
          <cell r="C655">
            <v>-263318448.66999999</v>
          </cell>
          <cell r="D655">
            <v>-263318448.66999999</v>
          </cell>
        </row>
        <row r="656">
          <cell r="A656">
            <v>22209991010901</v>
          </cell>
          <cell r="B656" t="str">
            <v>ENTIDADES SOCIAS SUPERVISADAS POR SSF</v>
          </cell>
          <cell r="C656">
            <v>-263318448.66999999</v>
          </cell>
          <cell r="D656">
            <v>-263318448.66999999</v>
          </cell>
        </row>
        <row r="657">
          <cell r="A657">
            <v>2.2209991010900998E+17</v>
          </cell>
          <cell r="B657" t="str">
            <v>CAJAS DE CREDITO</v>
          </cell>
          <cell r="C657">
            <v>-248831192.84999999</v>
          </cell>
          <cell r="D657">
            <v>-248831192.84999999</v>
          </cell>
        </row>
        <row r="658">
          <cell r="A658">
            <v>2.2209991010900998E+17</v>
          </cell>
          <cell r="B658" t="str">
            <v>BANCOS DE LOS TRABAJADORES</v>
          </cell>
          <cell r="C658">
            <v>-14487255.82</v>
          </cell>
          <cell r="D658">
            <v>-14487255.82</v>
          </cell>
        </row>
        <row r="659">
          <cell r="A659">
            <v>222099910111</v>
          </cell>
          <cell r="B659" t="str">
            <v>DISPONIBLE DE ENTIDADES SOCIAS</v>
          </cell>
          <cell r="C659">
            <v>-9822177.6699999999</v>
          </cell>
          <cell r="D659">
            <v>-9822177.6699999999</v>
          </cell>
        </row>
        <row r="660">
          <cell r="A660">
            <v>22209991011101</v>
          </cell>
          <cell r="B660" t="str">
            <v>CAJAS DE CREDITO</v>
          </cell>
          <cell r="C660">
            <v>-8702586.7599999998</v>
          </cell>
          <cell r="D660">
            <v>-8702586.7599999998</v>
          </cell>
        </row>
        <row r="661">
          <cell r="A661">
            <v>22209991011102</v>
          </cell>
          <cell r="B661" t="str">
            <v>BANCOS DE LOS TRABAJADORES</v>
          </cell>
          <cell r="C661">
            <v>-1107904.7</v>
          </cell>
          <cell r="D661">
            <v>-1107904.7</v>
          </cell>
        </row>
        <row r="662">
          <cell r="A662">
            <v>22209991011103</v>
          </cell>
          <cell r="B662" t="str">
            <v>FEDESERVI</v>
          </cell>
          <cell r="C662">
            <v>-11686.21</v>
          </cell>
          <cell r="D662">
            <v>-11686.21</v>
          </cell>
        </row>
        <row r="663">
          <cell r="A663">
            <v>222099910112</v>
          </cell>
          <cell r="B663" t="str">
            <v>CUOTA PLAN DE MARKETING</v>
          </cell>
          <cell r="C663">
            <v>-108505.60000000001</v>
          </cell>
          <cell r="D663">
            <v>-108505.60000000001</v>
          </cell>
        </row>
        <row r="664">
          <cell r="A664">
            <v>222099910114</v>
          </cell>
          <cell r="B664" t="str">
            <v>FONDO BECAS</v>
          </cell>
          <cell r="C664">
            <v>-15064</v>
          </cell>
          <cell r="D664">
            <v>-15064</v>
          </cell>
        </row>
        <row r="665">
          <cell r="A665">
            <v>222099910119</v>
          </cell>
          <cell r="B665" t="str">
            <v>CUOTAS GASTOS FUNCIONAMIENTO CADI</v>
          </cell>
          <cell r="C665">
            <v>-287896.34999999998</v>
          </cell>
          <cell r="D665">
            <v>-287896.34999999998</v>
          </cell>
        </row>
        <row r="666">
          <cell r="A666">
            <v>222099910122</v>
          </cell>
          <cell r="B666" t="str">
            <v>ADMINISTRACION DE VENTAS</v>
          </cell>
          <cell r="C666">
            <v>-27816.48</v>
          </cell>
          <cell r="D666">
            <v>-27816.48</v>
          </cell>
        </row>
        <row r="667">
          <cell r="A667">
            <v>22209991012202</v>
          </cell>
          <cell r="B667" t="str">
            <v>CONTRACARGOS</v>
          </cell>
          <cell r="C667">
            <v>-27816.48</v>
          </cell>
          <cell r="D667">
            <v>-27816.48</v>
          </cell>
        </row>
        <row r="668">
          <cell r="A668">
            <v>222099910123</v>
          </cell>
          <cell r="B668" t="str">
            <v>EMPRESA PROMOTORA DE SALUD</v>
          </cell>
          <cell r="C668">
            <v>-50.21</v>
          </cell>
          <cell r="D668">
            <v>-50.21</v>
          </cell>
        </row>
        <row r="669">
          <cell r="A669">
            <v>222099910124</v>
          </cell>
          <cell r="B669" t="str">
            <v>OPERACIONES POR APLICAR</v>
          </cell>
          <cell r="C669">
            <v>-400140.03</v>
          </cell>
          <cell r="D669">
            <v>-400140.03</v>
          </cell>
        </row>
        <row r="670">
          <cell r="A670">
            <v>222099910128</v>
          </cell>
          <cell r="B670" t="str">
            <v>COMISIONES POR SERVICIO</v>
          </cell>
          <cell r="C670">
            <v>-79463.69</v>
          </cell>
          <cell r="D670">
            <v>-79463.69</v>
          </cell>
        </row>
        <row r="671">
          <cell r="A671">
            <v>22209991012802</v>
          </cell>
          <cell r="B671" t="str">
            <v>COMISION POR SERVICIOS DE COLECTORES DE MESES ANTERIORES</v>
          </cell>
          <cell r="C671">
            <v>-64637.24</v>
          </cell>
          <cell r="D671">
            <v>-64637.24</v>
          </cell>
        </row>
        <row r="672">
          <cell r="A672">
            <v>22209991012805</v>
          </cell>
          <cell r="B672" t="str">
            <v>COMISION POR SERVICIO DE COMERCIALIZACION DE SEGUROS</v>
          </cell>
          <cell r="C672">
            <v>-18.489999999999998</v>
          </cell>
          <cell r="D672">
            <v>-18.489999999999998</v>
          </cell>
        </row>
        <row r="673">
          <cell r="A673">
            <v>22209991012806</v>
          </cell>
          <cell r="B673" t="str">
            <v>COMISION POR COMERCIALIZACION DE SEGUROS MESES ANTERIORES</v>
          </cell>
          <cell r="C673">
            <v>-14807.96</v>
          </cell>
          <cell r="D673">
            <v>-14807.96</v>
          </cell>
        </row>
        <row r="674">
          <cell r="A674">
            <v>222099910129</v>
          </cell>
          <cell r="B674" t="str">
            <v>FONDOS AUTORIZADOS POR ASAMBLEA GENERAL DE ACCIONISTAS</v>
          </cell>
          <cell r="C674">
            <v>-6803076.9100000001</v>
          </cell>
          <cell r="D674">
            <v>-6803076.9100000001</v>
          </cell>
        </row>
        <row r="675">
          <cell r="A675">
            <v>22209991012901</v>
          </cell>
          <cell r="B675" t="str">
            <v>FONDO PARA TRANSFORMACION DIGITAL</v>
          </cell>
          <cell r="C675">
            <v>-4672410.2699999996</v>
          </cell>
          <cell r="D675">
            <v>-4672410.2699999996</v>
          </cell>
        </row>
        <row r="676">
          <cell r="A676">
            <v>22209991012902</v>
          </cell>
          <cell r="B676" t="str">
            <v>FONDO PARA CONTINGENCIAS</v>
          </cell>
          <cell r="C676">
            <v>-2130666.64</v>
          </cell>
          <cell r="D676">
            <v>-2130666.64</v>
          </cell>
        </row>
        <row r="677">
          <cell r="A677">
            <v>222099910199</v>
          </cell>
          <cell r="B677" t="str">
            <v>OTRAS</v>
          </cell>
          <cell r="C677">
            <v>-864291.98</v>
          </cell>
          <cell r="D677">
            <v>-864291.98</v>
          </cell>
        </row>
        <row r="678">
          <cell r="A678">
            <v>2221</v>
          </cell>
          <cell r="B678" t="str">
            <v>IMPUESTOS</v>
          </cell>
          <cell r="C678">
            <v>-7345629.4699999997</v>
          </cell>
          <cell r="D678">
            <v>-7345629.4699999997</v>
          </cell>
        </row>
        <row r="679">
          <cell r="A679">
            <v>222101</v>
          </cell>
          <cell r="B679" t="str">
            <v>IMPUESTO SOBRE LA GANANCIA CORRIENTE</v>
          </cell>
          <cell r="C679">
            <v>-7280929.4699999997</v>
          </cell>
          <cell r="D679">
            <v>-7280929.4699999997</v>
          </cell>
        </row>
        <row r="680">
          <cell r="A680">
            <v>2221010101</v>
          </cell>
          <cell r="B680" t="str">
            <v>PAGO A CUENTA</v>
          </cell>
          <cell r="C680">
            <v>-561872.39</v>
          </cell>
          <cell r="D680">
            <v>-561872.39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-6719057.0800000001</v>
          </cell>
          <cell r="D681">
            <v>-6719057.0800000001</v>
          </cell>
        </row>
        <row r="682">
          <cell r="A682">
            <v>222102</v>
          </cell>
          <cell r="B682" t="str">
            <v>IMPUESTO SOBRE LA GANANCIA DIFERIDO</v>
          </cell>
          <cell r="C682">
            <v>-64700</v>
          </cell>
          <cell r="D682">
            <v>-64700</v>
          </cell>
        </row>
        <row r="683">
          <cell r="A683">
            <v>2221020101</v>
          </cell>
          <cell r="B683" t="str">
            <v>PASIVOS POR IMPUESTOS DIFERIDOS</v>
          </cell>
          <cell r="C683">
            <v>-64700</v>
          </cell>
          <cell r="D683">
            <v>-64700</v>
          </cell>
        </row>
        <row r="684">
          <cell r="A684">
            <v>223</v>
          </cell>
          <cell r="B684" t="str">
            <v>RETENCIONES Y APORTACIONES PATRONALES</v>
          </cell>
          <cell r="C684">
            <v>-253804.69</v>
          </cell>
          <cell r="D684">
            <v>-253804.69</v>
          </cell>
        </row>
        <row r="685">
          <cell r="A685">
            <v>2230</v>
          </cell>
          <cell r="B685" t="str">
            <v>RETENCIONES Y APORTACIONES PATRONALES</v>
          </cell>
          <cell r="C685">
            <v>-253804.69</v>
          </cell>
          <cell r="D685">
            <v>-253804.69</v>
          </cell>
        </row>
        <row r="686">
          <cell r="A686">
            <v>223000</v>
          </cell>
          <cell r="B686" t="str">
            <v>RETENCIONES</v>
          </cell>
          <cell r="C686">
            <v>-188415.8</v>
          </cell>
          <cell r="D686">
            <v>-188415.8</v>
          </cell>
        </row>
        <row r="687">
          <cell r="A687">
            <v>2230000100</v>
          </cell>
          <cell r="B687" t="str">
            <v>IMPUESTO SOBRE LA RENTA</v>
          </cell>
          <cell r="C687">
            <v>-126038.68</v>
          </cell>
          <cell r="D687">
            <v>-126038.68</v>
          </cell>
        </row>
        <row r="688">
          <cell r="A688">
            <v>223000010001</v>
          </cell>
          <cell r="B688" t="str">
            <v>EMPLEADOS</v>
          </cell>
          <cell r="C688">
            <v>-70940.820000000007</v>
          </cell>
          <cell r="D688">
            <v>-70940.820000000007</v>
          </cell>
        </row>
        <row r="689">
          <cell r="A689">
            <v>223000010003</v>
          </cell>
          <cell r="B689" t="str">
            <v>CAJAS DE CREDITO</v>
          </cell>
          <cell r="C689">
            <v>-4016.87</v>
          </cell>
          <cell r="D689">
            <v>-4016.87</v>
          </cell>
        </row>
        <row r="690">
          <cell r="A690">
            <v>223000010004</v>
          </cell>
          <cell r="B690" t="str">
            <v>BANCOS DE LOS TRABAJADORES</v>
          </cell>
          <cell r="C690">
            <v>-71.209999999999994</v>
          </cell>
          <cell r="D690">
            <v>-71.209999999999994</v>
          </cell>
        </row>
        <row r="691">
          <cell r="A691">
            <v>223000010005</v>
          </cell>
          <cell r="B691" t="str">
            <v>TERCERAS PERSONAS</v>
          </cell>
          <cell r="C691">
            <v>-51009.78</v>
          </cell>
          <cell r="D691">
            <v>-51009.78</v>
          </cell>
        </row>
        <row r="692">
          <cell r="A692">
            <v>22300001000501</v>
          </cell>
          <cell r="B692" t="str">
            <v>DOMICILIADAS</v>
          </cell>
          <cell r="C692">
            <v>-31134.91</v>
          </cell>
          <cell r="D692">
            <v>-31134.91</v>
          </cell>
        </row>
        <row r="693">
          <cell r="A693">
            <v>22300001000502</v>
          </cell>
          <cell r="B693" t="str">
            <v>NO DOMICILIADAS</v>
          </cell>
          <cell r="C693">
            <v>-19874.87</v>
          </cell>
          <cell r="D693">
            <v>-19874.87</v>
          </cell>
        </row>
        <row r="694">
          <cell r="A694">
            <v>2230000200</v>
          </cell>
          <cell r="B694" t="str">
            <v>ISSS</v>
          </cell>
          <cell r="C694">
            <v>-8756.83</v>
          </cell>
          <cell r="D694">
            <v>-8756.83</v>
          </cell>
        </row>
        <row r="695">
          <cell r="A695">
            <v>223000020001</v>
          </cell>
          <cell r="B695" t="str">
            <v>SALUD</v>
          </cell>
          <cell r="C695">
            <v>-8752.76</v>
          </cell>
          <cell r="D695">
            <v>-8752.76</v>
          </cell>
        </row>
        <row r="696">
          <cell r="A696">
            <v>223000020002</v>
          </cell>
          <cell r="B696" t="str">
            <v>INVALIDEZ, VEJEZ Y SOBREVIVIENCIA</v>
          </cell>
          <cell r="C696">
            <v>-4.07</v>
          </cell>
          <cell r="D696">
            <v>-4.07</v>
          </cell>
        </row>
        <row r="697">
          <cell r="A697">
            <v>2230000300</v>
          </cell>
          <cell r="B697" t="str">
            <v>AFPS</v>
          </cell>
          <cell r="C697">
            <v>-38523.599999999999</v>
          </cell>
          <cell r="D697">
            <v>-38523.599999999999</v>
          </cell>
        </row>
        <row r="698">
          <cell r="A698">
            <v>223000030001</v>
          </cell>
          <cell r="B698" t="str">
            <v>CONFIA</v>
          </cell>
          <cell r="C698">
            <v>-20121.72</v>
          </cell>
          <cell r="D698">
            <v>-20121.72</v>
          </cell>
        </row>
        <row r="699">
          <cell r="A699">
            <v>223000030002</v>
          </cell>
          <cell r="B699" t="str">
            <v>CRECER</v>
          </cell>
          <cell r="C699">
            <v>-18401.88</v>
          </cell>
          <cell r="D699">
            <v>-18401.88</v>
          </cell>
        </row>
        <row r="700">
          <cell r="A700">
            <v>2230000400</v>
          </cell>
          <cell r="B700" t="str">
            <v>ENTIDADES FINANCIERAS</v>
          </cell>
          <cell r="C700">
            <v>-8498.4599999999991</v>
          </cell>
          <cell r="D700">
            <v>-8498.4599999999991</v>
          </cell>
        </row>
        <row r="701">
          <cell r="A701">
            <v>223000040001</v>
          </cell>
          <cell r="B701" t="str">
            <v>BANCOS</v>
          </cell>
          <cell r="C701">
            <v>-8498.4599999999991</v>
          </cell>
          <cell r="D701">
            <v>-8498.4599999999991</v>
          </cell>
        </row>
        <row r="702">
          <cell r="A702">
            <v>22300004000101</v>
          </cell>
          <cell r="B702" t="str">
            <v>BANCO AGRICOLA S.A.</v>
          </cell>
          <cell r="C702">
            <v>-1751.47</v>
          </cell>
          <cell r="D702">
            <v>-1751.47</v>
          </cell>
        </row>
        <row r="703">
          <cell r="A703">
            <v>22300004000102</v>
          </cell>
          <cell r="B703" t="str">
            <v>BANCO CUSCATLAN SV, S.A.</v>
          </cell>
          <cell r="C703">
            <v>-67.36</v>
          </cell>
          <cell r="D703">
            <v>-67.36</v>
          </cell>
        </row>
        <row r="704">
          <cell r="A704">
            <v>22300004000103</v>
          </cell>
          <cell r="B704" t="str">
            <v>BANCO DE AMERICA CENTRAL</v>
          </cell>
          <cell r="C704">
            <v>-120.24</v>
          </cell>
          <cell r="D704">
            <v>-120.24</v>
          </cell>
        </row>
        <row r="705">
          <cell r="A705">
            <v>22300004000104</v>
          </cell>
          <cell r="B705" t="str">
            <v>BANCO CUSCATLAN, S.A.</v>
          </cell>
          <cell r="C705">
            <v>-408.68</v>
          </cell>
          <cell r="D705">
            <v>-408.68</v>
          </cell>
        </row>
        <row r="706">
          <cell r="A706">
            <v>22300004000108</v>
          </cell>
          <cell r="B706" t="str">
            <v>BANCO PROMERICA</v>
          </cell>
          <cell r="C706">
            <v>-197.34</v>
          </cell>
          <cell r="D706">
            <v>-197.34</v>
          </cell>
        </row>
        <row r="707">
          <cell r="A707">
            <v>22300004000109</v>
          </cell>
          <cell r="B707" t="str">
            <v>DAVIVIENDA</v>
          </cell>
          <cell r="C707">
            <v>-850.91</v>
          </cell>
          <cell r="D707">
            <v>-850.91</v>
          </cell>
        </row>
        <row r="708">
          <cell r="A708">
            <v>22300004000113</v>
          </cell>
          <cell r="B708" t="str">
            <v>INTERMEDIARIOS FINANCIEROS NO BANCARIOS</v>
          </cell>
          <cell r="C708">
            <v>-1949.82</v>
          </cell>
          <cell r="D708">
            <v>-1949.82</v>
          </cell>
        </row>
        <row r="709">
          <cell r="A709">
            <v>2230000400011300</v>
          </cell>
          <cell r="B709" t="str">
            <v>BANCOS DE LOS TRABAJADORES</v>
          </cell>
          <cell r="C709">
            <v>-143.29</v>
          </cell>
          <cell r="D709">
            <v>-143.29</v>
          </cell>
        </row>
        <row r="710">
          <cell r="A710">
            <v>2230000400011300</v>
          </cell>
          <cell r="B710" t="str">
            <v>CAJAS DE CREDITO</v>
          </cell>
          <cell r="C710">
            <v>-1806.53</v>
          </cell>
          <cell r="D710">
            <v>-1806.53</v>
          </cell>
        </row>
        <row r="711">
          <cell r="A711">
            <v>22300004000114</v>
          </cell>
          <cell r="B711" t="str">
            <v>FEDECREDITO</v>
          </cell>
          <cell r="C711">
            <v>-3152.64</v>
          </cell>
          <cell r="D711">
            <v>-3152.64</v>
          </cell>
        </row>
        <row r="712">
          <cell r="A712">
            <v>2230000500</v>
          </cell>
          <cell r="B712" t="str">
            <v>PROCURADURIA GENERAL DE LA REPUBLICA</v>
          </cell>
          <cell r="C712">
            <v>-44.78</v>
          </cell>
          <cell r="D712">
            <v>-44.78</v>
          </cell>
        </row>
        <row r="713">
          <cell r="A713">
            <v>2230000600</v>
          </cell>
          <cell r="B713" t="str">
            <v>EMBARGOS JUDICIALES</v>
          </cell>
          <cell r="C713">
            <v>-5511.77</v>
          </cell>
          <cell r="D713">
            <v>-5511.77</v>
          </cell>
        </row>
        <row r="714">
          <cell r="A714">
            <v>2230009701</v>
          </cell>
          <cell r="B714" t="str">
            <v>OTRAS RETENCIONES</v>
          </cell>
          <cell r="C714">
            <v>-1041.68</v>
          </cell>
          <cell r="D714">
            <v>-1041.68</v>
          </cell>
        </row>
        <row r="715">
          <cell r="A715">
            <v>223000970101</v>
          </cell>
          <cell r="B715" t="str">
            <v>FONDO SOCIAL PARA LA VIVIENDA</v>
          </cell>
          <cell r="C715">
            <v>-116.4</v>
          </cell>
          <cell r="D715">
            <v>-116.4</v>
          </cell>
        </row>
        <row r="716">
          <cell r="A716">
            <v>223000970102</v>
          </cell>
          <cell r="B716" t="str">
            <v>PAN AMERICAM LIFE</v>
          </cell>
          <cell r="C716">
            <v>-82.91</v>
          </cell>
          <cell r="D716">
            <v>-82.91</v>
          </cell>
        </row>
        <row r="717">
          <cell r="A717">
            <v>223000970106</v>
          </cell>
          <cell r="B717" t="str">
            <v>IPSFA</v>
          </cell>
          <cell r="C717">
            <v>-8.5299999999999994</v>
          </cell>
          <cell r="D717">
            <v>-8.5299999999999994</v>
          </cell>
        </row>
        <row r="718">
          <cell r="A718">
            <v>223000970108</v>
          </cell>
          <cell r="B718" t="str">
            <v>OTROS</v>
          </cell>
          <cell r="C718">
            <v>-833.84</v>
          </cell>
          <cell r="D718">
            <v>-833.84</v>
          </cell>
        </row>
        <row r="719">
          <cell r="A719">
            <v>223002</v>
          </cell>
          <cell r="B719" t="str">
            <v>APORTACIONES PATRONALES</v>
          </cell>
          <cell r="C719">
            <v>-65388.89</v>
          </cell>
          <cell r="D719">
            <v>-65388.89</v>
          </cell>
        </row>
        <row r="720">
          <cell r="A720">
            <v>2230020100</v>
          </cell>
          <cell r="B720" t="str">
            <v>ISSS</v>
          </cell>
          <cell r="C720">
            <v>-22207.78</v>
          </cell>
          <cell r="D720">
            <v>-22207.78</v>
          </cell>
        </row>
        <row r="721">
          <cell r="A721">
            <v>223002010001</v>
          </cell>
          <cell r="B721" t="str">
            <v>SALUD</v>
          </cell>
          <cell r="C721">
            <v>-19450.900000000001</v>
          </cell>
          <cell r="D721">
            <v>-19450.900000000001</v>
          </cell>
        </row>
        <row r="722">
          <cell r="A722">
            <v>223002010003</v>
          </cell>
          <cell r="B722" t="str">
            <v>INSTITUTO SALVADORENO DE FORMACION PROFESIONAL</v>
          </cell>
          <cell r="C722">
            <v>-2756.88</v>
          </cell>
          <cell r="D722">
            <v>-2756.88</v>
          </cell>
        </row>
        <row r="723">
          <cell r="A723">
            <v>2230020200</v>
          </cell>
          <cell r="B723" t="str">
            <v>AFPS</v>
          </cell>
          <cell r="C723">
            <v>-43181.11</v>
          </cell>
          <cell r="D723">
            <v>-43181.11</v>
          </cell>
        </row>
        <row r="724">
          <cell r="A724">
            <v>223002020001</v>
          </cell>
          <cell r="B724" t="str">
            <v>CONFIA</v>
          </cell>
          <cell r="C724">
            <v>-23055.57</v>
          </cell>
          <cell r="D724">
            <v>-23055.57</v>
          </cell>
        </row>
        <row r="725">
          <cell r="A725">
            <v>223002020002</v>
          </cell>
          <cell r="B725" t="str">
            <v>CRECER</v>
          </cell>
          <cell r="C725">
            <v>-20125.54</v>
          </cell>
          <cell r="D725">
            <v>-20125.54</v>
          </cell>
        </row>
        <row r="726">
          <cell r="A726">
            <v>224</v>
          </cell>
          <cell r="B726" t="str">
            <v>OTROS PASIVOS</v>
          </cell>
          <cell r="C726">
            <v>-1519223.03</v>
          </cell>
          <cell r="D726">
            <v>-1519223.03</v>
          </cell>
        </row>
        <row r="727">
          <cell r="A727">
            <v>2240</v>
          </cell>
          <cell r="B727" t="str">
            <v>PROVISIONES</v>
          </cell>
          <cell r="C727">
            <v>-1519223.03</v>
          </cell>
          <cell r="D727">
            <v>-1519223.03</v>
          </cell>
        </row>
        <row r="728">
          <cell r="A728">
            <v>224001</v>
          </cell>
          <cell r="B728" t="str">
            <v>PROVISIONES LABORALES</v>
          </cell>
          <cell r="C728">
            <v>-598545.36</v>
          </cell>
          <cell r="D728">
            <v>-598545.36</v>
          </cell>
        </row>
        <row r="729">
          <cell r="A729">
            <v>2240010201</v>
          </cell>
          <cell r="B729" t="str">
            <v>VACACIONES</v>
          </cell>
          <cell r="C729">
            <v>-384024.39</v>
          </cell>
          <cell r="D729">
            <v>-384024.39</v>
          </cell>
        </row>
        <row r="730">
          <cell r="A730">
            <v>224001020101</v>
          </cell>
          <cell r="B730" t="str">
            <v>ORDINARIAS</v>
          </cell>
          <cell r="C730">
            <v>-384024.39</v>
          </cell>
          <cell r="D730">
            <v>-384024.39</v>
          </cell>
        </row>
        <row r="731">
          <cell r="A731">
            <v>2240010301</v>
          </cell>
          <cell r="B731" t="str">
            <v>GRATIFICACIONES</v>
          </cell>
          <cell r="C731">
            <v>-120669.83</v>
          </cell>
          <cell r="D731">
            <v>-120669.83</v>
          </cell>
        </row>
        <row r="732">
          <cell r="A732">
            <v>2240010401</v>
          </cell>
          <cell r="B732" t="str">
            <v>AGUINALDOS</v>
          </cell>
          <cell r="C732">
            <v>-40223.279999999999</v>
          </cell>
          <cell r="D732">
            <v>-40223.279999999999</v>
          </cell>
        </row>
        <row r="733">
          <cell r="A733">
            <v>2240010501</v>
          </cell>
          <cell r="B733" t="str">
            <v>INDEMNIZACIONES</v>
          </cell>
          <cell r="C733">
            <v>-53627.86</v>
          </cell>
          <cell r="D733">
            <v>-53627.86</v>
          </cell>
        </row>
        <row r="734">
          <cell r="A734">
            <v>224009</v>
          </cell>
          <cell r="B734" t="str">
            <v>PROGRAMAS DE LEALTAD</v>
          </cell>
          <cell r="C734">
            <v>-900844.38</v>
          </cell>
          <cell r="D734">
            <v>-900844.38</v>
          </cell>
        </row>
        <row r="735">
          <cell r="A735">
            <v>2240090101</v>
          </cell>
          <cell r="B735" t="str">
            <v>PROGRAMAS DE LEALTAD-ML</v>
          </cell>
          <cell r="C735">
            <v>-900844.38</v>
          </cell>
          <cell r="D735">
            <v>-900844.38</v>
          </cell>
        </row>
        <row r="736">
          <cell r="A736">
            <v>224009010101</v>
          </cell>
          <cell r="B736" t="str">
            <v>PROGRAMAS DE LEALTAD DE TARJETAS</v>
          </cell>
          <cell r="C736">
            <v>-900844.38</v>
          </cell>
          <cell r="D736">
            <v>-900844.38</v>
          </cell>
        </row>
        <row r="737">
          <cell r="A737">
            <v>22400901010103</v>
          </cell>
          <cell r="B737" t="str">
            <v>ADMINISTRACION PROGRAMA DE PROTECCION- TARJETA DE CREDITO</v>
          </cell>
          <cell r="C737">
            <v>-859605.61</v>
          </cell>
          <cell r="D737">
            <v>-859605.61</v>
          </cell>
        </row>
        <row r="738">
          <cell r="A738">
            <v>22400901010104</v>
          </cell>
          <cell r="B738" t="str">
            <v>ADMINISTRACION PROGRAMA DE PROTECCION- TARJETA DE DEBITO</v>
          </cell>
          <cell r="C738">
            <v>-41238.769999999997</v>
          </cell>
          <cell r="D738">
            <v>-41238.769999999997</v>
          </cell>
        </row>
        <row r="739">
          <cell r="A739">
            <v>224099</v>
          </cell>
          <cell r="B739" t="str">
            <v>OTRAS PROVISIONES</v>
          </cell>
          <cell r="C739">
            <v>-19833.29</v>
          </cell>
          <cell r="D739">
            <v>-19833.29</v>
          </cell>
        </row>
        <row r="740">
          <cell r="A740">
            <v>2240999701</v>
          </cell>
          <cell r="B740" t="str">
            <v>OTRAS PROVISIONES ML</v>
          </cell>
          <cell r="C740">
            <v>-19833.29</v>
          </cell>
          <cell r="D740">
            <v>-19833.29</v>
          </cell>
        </row>
        <row r="741">
          <cell r="A741">
            <v>224099970103</v>
          </cell>
          <cell r="B741" t="str">
            <v>SERVICIOS DE AUDITORIA</v>
          </cell>
          <cell r="C741">
            <v>-19833.29</v>
          </cell>
          <cell r="D741">
            <v>-19833.29</v>
          </cell>
        </row>
        <row r="742">
          <cell r="A742">
            <v>22409997010301</v>
          </cell>
          <cell r="B742" t="str">
            <v>AUDITORIA EXTERNA</v>
          </cell>
          <cell r="C742">
            <v>-15000</v>
          </cell>
          <cell r="D742">
            <v>-15000</v>
          </cell>
        </row>
        <row r="743">
          <cell r="A743">
            <v>22409997010302</v>
          </cell>
          <cell r="B743" t="str">
            <v>AUDITORIA FISCAL</v>
          </cell>
          <cell r="C743">
            <v>-4833.29</v>
          </cell>
          <cell r="D743">
            <v>-4833.29</v>
          </cell>
        </row>
        <row r="744">
          <cell r="A744">
            <v>225</v>
          </cell>
          <cell r="B744" t="str">
            <v>PASIVOS DIFERIDOS</v>
          </cell>
          <cell r="C744">
            <v>-3416701.05</v>
          </cell>
          <cell r="D744">
            <v>-3416701.05</v>
          </cell>
        </row>
        <row r="745">
          <cell r="A745">
            <v>2250</v>
          </cell>
          <cell r="B745" t="str">
            <v>PASIVOS DIFERIDOS</v>
          </cell>
          <cell r="C745">
            <v>-3416701.05</v>
          </cell>
          <cell r="D745">
            <v>-3416701.05</v>
          </cell>
        </row>
        <row r="746">
          <cell r="A746">
            <v>225004</v>
          </cell>
          <cell r="B746" t="str">
            <v>INGRESOS PERCIBIDOS NO DEVENGADOS</v>
          </cell>
          <cell r="C746">
            <v>-3416701.05</v>
          </cell>
          <cell r="D746">
            <v>-3416701.05</v>
          </cell>
        </row>
        <row r="747">
          <cell r="A747">
            <v>2250040500</v>
          </cell>
          <cell r="B747" t="str">
            <v>OTRAS OPERACIONES</v>
          </cell>
          <cell r="C747">
            <v>-3416701.05</v>
          </cell>
          <cell r="D747">
            <v>-3416701.05</v>
          </cell>
        </row>
        <row r="748">
          <cell r="C748"/>
          <cell r="D748"/>
        </row>
        <row r="749">
          <cell r="B749" t="str">
            <v>TOTAL PASIVOS</v>
          </cell>
          <cell r="C749">
            <v>-505516005.08999997</v>
          </cell>
          <cell r="D749">
            <v>-505516005.08999997</v>
          </cell>
        </row>
        <row r="750">
          <cell r="C750"/>
          <cell r="D750"/>
        </row>
        <row r="751">
          <cell r="A751">
            <v>31</v>
          </cell>
          <cell r="B751" t="str">
            <v>PATRIMONIO</v>
          </cell>
          <cell r="C751">
            <v>-180173324.31999999</v>
          </cell>
          <cell r="D751">
            <v>-180173324.31999999</v>
          </cell>
        </row>
        <row r="752">
          <cell r="A752">
            <v>311</v>
          </cell>
          <cell r="B752" t="str">
            <v>CAPITAL SOCIAL</v>
          </cell>
          <cell r="C752">
            <v>-117670800</v>
          </cell>
          <cell r="D752">
            <v>-117670800</v>
          </cell>
        </row>
        <row r="753">
          <cell r="A753">
            <v>3110</v>
          </cell>
          <cell r="B753" t="str">
            <v>CAPITAL SOCIAL SUSCRITO</v>
          </cell>
          <cell r="C753">
            <v>-5714300</v>
          </cell>
          <cell r="D753">
            <v>-5714300</v>
          </cell>
        </row>
        <row r="754">
          <cell r="A754">
            <v>311001</v>
          </cell>
          <cell r="B754" t="str">
            <v>CAPITAL SUSCRITO</v>
          </cell>
          <cell r="C754">
            <v>-5714300</v>
          </cell>
          <cell r="D754">
            <v>-5714300</v>
          </cell>
        </row>
        <row r="755">
          <cell r="A755">
            <v>3110010101</v>
          </cell>
          <cell r="B755" t="str">
            <v>ACCIONES COMUNES</v>
          </cell>
          <cell r="C755">
            <v>-5714300</v>
          </cell>
          <cell r="D755">
            <v>-5714300</v>
          </cell>
        </row>
        <row r="756">
          <cell r="A756">
            <v>311001010101</v>
          </cell>
          <cell r="B756" t="str">
            <v>CAPITAL FIJO</v>
          </cell>
          <cell r="C756">
            <v>-5714300</v>
          </cell>
          <cell r="D756">
            <v>-5714300</v>
          </cell>
        </row>
        <row r="757">
          <cell r="A757">
            <v>3111</v>
          </cell>
          <cell r="B757" t="str">
            <v>CAPITAL SOCIAL VARIABLE</v>
          </cell>
          <cell r="C757">
            <v>-111956500</v>
          </cell>
          <cell r="D757">
            <v>-111956500</v>
          </cell>
        </row>
        <row r="758">
          <cell r="A758">
            <v>311101</v>
          </cell>
          <cell r="B758" t="str">
            <v>CAPITAL SUSCRITO PAGADO</v>
          </cell>
          <cell r="C758">
            <v>-111956500</v>
          </cell>
          <cell r="D758">
            <v>-111956500</v>
          </cell>
        </row>
        <row r="759">
          <cell r="A759">
            <v>3111010200</v>
          </cell>
          <cell r="B759" t="str">
            <v>ACCIONES</v>
          </cell>
          <cell r="C759">
            <v>-111956500</v>
          </cell>
          <cell r="D759">
            <v>-111956500</v>
          </cell>
        </row>
        <row r="760">
          <cell r="A760">
            <v>313</v>
          </cell>
          <cell r="B760" t="str">
            <v>RESERVAS DE CAPITAL</v>
          </cell>
          <cell r="C760">
            <v>-46444610.810000002</v>
          </cell>
          <cell r="D760">
            <v>-46444610.810000002</v>
          </cell>
        </row>
        <row r="761">
          <cell r="A761">
            <v>3130</v>
          </cell>
          <cell r="B761" t="str">
            <v>RESERVAS DE CAPITAL</v>
          </cell>
          <cell r="C761">
            <v>-46444610.810000002</v>
          </cell>
          <cell r="D761">
            <v>-46444610.810000002</v>
          </cell>
        </row>
        <row r="762">
          <cell r="A762">
            <v>313001</v>
          </cell>
          <cell r="B762" t="str">
            <v>RESERVAS</v>
          </cell>
          <cell r="C762">
            <v>-46444610.810000002</v>
          </cell>
          <cell r="D762">
            <v>-46444610.810000002</v>
          </cell>
        </row>
        <row r="763">
          <cell r="A763">
            <v>3130010100</v>
          </cell>
          <cell r="B763" t="str">
            <v>RESERVA LEGAL</v>
          </cell>
          <cell r="C763">
            <v>-46433246.420000002</v>
          </cell>
          <cell r="D763">
            <v>-46433246.420000002</v>
          </cell>
        </row>
        <row r="764">
          <cell r="A764">
            <v>3130010300</v>
          </cell>
          <cell r="B764" t="str">
            <v>RESERVAS VOLUNTARIAS</v>
          </cell>
          <cell r="C764">
            <v>-11364.39</v>
          </cell>
          <cell r="D764">
            <v>-11364.39</v>
          </cell>
        </row>
        <row r="765">
          <cell r="A765">
            <v>314</v>
          </cell>
          <cell r="B765" t="str">
            <v>RESULTADOS POR APLICAR</v>
          </cell>
          <cell r="C765">
            <v>-16057913.51</v>
          </cell>
          <cell r="D765">
            <v>-16057913.51</v>
          </cell>
        </row>
        <row r="766">
          <cell r="A766">
            <v>3140</v>
          </cell>
          <cell r="B766" t="str">
            <v>RESULTADOS POR APLICAR</v>
          </cell>
          <cell r="C766">
            <v>-16057913.51</v>
          </cell>
          <cell r="D766">
            <v>-16057913.51</v>
          </cell>
        </row>
        <row r="767">
          <cell r="A767">
            <v>314001</v>
          </cell>
          <cell r="B767" t="str">
            <v>RESULTADOS DE EJERCICIOS ANTERIORES</v>
          </cell>
          <cell r="C767">
            <v>-16057913.51</v>
          </cell>
          <cell r="D767">
            <v>-16057913.51</v>
          </cell>
        </row>
        <row r="768">
          <cell r="A768">
            <v>3140010101</v>
          </cell>
          <cell r="B768" t="str">
            <v>UTILIDADES</v>
          </cell>
          <cell r="C768">
            <v>-16057913.51</v>
          </cell>
          <cell r="D768">
            <v>-16057913.51</v>
          </cell>
        </row>
        <row r="769">
          <cell r="A769">
            <v>32</v>
          </cell>
          <cell r="B769" t="str">
            <v>PATRIMONIO RESTRINGIDO</v>
          </cell>
          <cell r="C769">
            <v>-12879560.529999999</v>
          </cell>
          <cell r="D769">
            <v>-12879560.529999999</v>
          </cell>
        </row>
        <row r="770">
          <cell r="A770">
            <v>321</v>
          </cell>
          <cell r="B770" t="str">
            <v>UTILIDADES NO DISTRIBUIBLES</v>
          </cell>
          <cell r="C770">
            <v>-8007696.6100000003</v>
          </cell>
          <cell r="D770">
            <v>-8007696.6100000003</v>
          </cell>
        </row>
        <row r="771">
          <cell r="A771">
            <v>3210</v>
          </cell>
          <cell r="B771" t="str">
            <v>UTILIDADES NO DISTRIBUIBLES</v>
          </cell>
          <cell r="C771">
            <v>-8007696.6100000003</v>
          </cell>
          <cell r="D771">
            <v>-8007696.6100000003</v>
          </cell>
        </row>
        <row r="772">
          <cell r="A772">
            <v>321001</v>
          </cell>
          <cell r="B772" t="str">
            <v>INGRESOS DEVENGADOS NO PERCIBIDOS</v>
          </cell>
          <cell r="C772">
            <v>-8007696.6100000003</v>
          </cell>
          <cell r="D772">
            <v>-8007696.6100000003</v>
          </cell>
        </row>
        <row r="773">
          <cell r="A773">
            <v>3210010101</v>
          </cell>
          <cell r="B773" t="str">
            <v>INTERESES</v>
          </cell>
          <cell r="C773">
            <v>-8007696.6100000003</v>
          </cell>
          <cell r="D773">
            <v>-8007696.6100000003</v>
          </cell>
        </row>
        <row r="774">
          <cell r="A774">
            <v>322</v>
          </cell>
          <cell r="B774" t="str">
            <v>DONACIONES</v>
          </cell>
          <cell r="C774">
            <v>-879.35</v>
          </cell>
          <cell r="D774">
            <v>-879.35</v>
          </cell>
        </row>
        <row r="775">
          <cell r="A775">
            <v>3220</v>
          </cell>
          <cell r="B775" t="str">
            <v>DONACIONES</v>
          </cell>
          <cell r="C775">
            <v>-879.35</v>
          </cell>
          <cell r="D775">
            <v>-879.35</v>
          </cell>
        </row>
        <row r="776">
          <cell r="A776">
            <v>322002</v>
          </cell>
          <cell r="B776" t="str">
            <v>OTRAS DONACIONES</v>
          </cell>
          <cell r="C776">
            <v>-879.35</v>
          </cell>
          <cell r="D776">
            <v>-879.35</v>
          </cell>
        </row>
        <row r="777">
          <cell r="A777">
            <v>3220020300</v>
          </cell>
          <cell r="B777" t="str">
            <v>MUEBLES</v>
          </cell>
          <cell r="C777">
            <v>-879.35</v>
          </cell>
          <cell r="D777">
            <v>-879.35</v>
          </cell>
        </row>
        <row r="778">
          <cell r="A778">
            <v>323</v>
          </cell>
          <cell r="B778" t="str">
            <v>OTRO RESULTADO INTEGRAL</v>
          </cell>
          <cell r="C778">
            <v>-4870984.57</v>
          </cell>
          <cell r="D778">
            <v>-4870984.57</v>
          </cell>
        </row>
        <row r="779">
          <cell r="A779">
            <v>3230</v>
          </cell>
          <cell r="B779" t="str">
            <v>OTRO RESULTADO INTEGRAL DE EJERCICIOS ANTERIORES</v>
          </cell>
          <cell r="C779">
            <v>-4870984.57</v>
          </cell>
          <cell r="D779">
            <v>-4870984.57</v>
          </cell>
        </row>
        <row r="780">
          <cell r="A780">
            <v>323001</v>
          </cell>
          <cell r="B780" t="str">
            <v>ELEMENTOS QUE NO SE RECLASIFICARAN EN RESULTADOS</v>
          </cell>
          <cell r="C780">
            <v>-4870984.57</v>
          </cell>
          <cell r="D780">
            <v>-4870984.57</v>
          </cell>
        </row>
        <row r="781">
          <cell r="A781">
            <v>3230010101</v>
          </cell>
          <cell r="B781" t="str">
            <v>SUPERAVIT POR REVALUACION</v>
          </cell>
          <cell r="C781">
            <v>-4870984.57</v>
          </cell>
          <cell r="D781">
            <v>-4870984.57</v>
          </cell>
        </row>
        <row r="782">
          <cell r="A782">
            <v>323001010101</v>
          </cell>
          <cell r="B782" t="str">
            <v>REVALUO DE INMUEBLES DEL ACTIVO FIJO</v>
          </cell>
          <cell r="C782">
            <v>-3283546.68</v>
          </cell>
          <cell r="D782">
            <v>-3283546.68</v>
          </cell>
        </row>
        <row r="783">
          <cell r="A783">
            <v>32300101010101</v>
          </cell>
          <cell r="B783" t="str">
            <v>TERRENOS</v>
          </cell>
          <cell r="C783">
            <v>-1504291.48</v>
          </cell>
          <cell r="D783">
            <v>-1504291.48</v>
          </cell>
        </row>
        <row r="784">
          <cell r="A784">
            <v>32300101010102</v>
          </cell>
          <cell r="B784" t="str">
            <v>EDIFICACIONES</v>
          </cell>
          <cell r="C784">
            <v>-1779255.2</v>
          </cell>
          <cell r="D784">
            <v>-1779255.2</v>
          </cell>
        </row>
        <row r="785">
          <cell r="A785">
            <v>323001010103</v>
          </cell>
          <cell r="B785" t="str">
            <v>REVALORIZACION DE OTROS ACTIVOS</v>
          </cell>
          <cell r="C785">
            <v>-1587437.89</v>
          </cell>
          <cell r="D785">
            <v>-1587437.89</v>
          </cell>
        </row>
        <row r="786">
          <cell r="C786"/>
          <cell r="D786"/>
        </row>
        <row r="787">
          <cell r="B787" t="str">
            <v>TOTAL PATRIMONIO</v>
          </cell>
          <cell r="C787">
            <v>-193052884.84999999</v>
          </cell>
          <cell r="D787">
            <v>-193052884.84999999</v>
          </cell>
        </row>
        <row r="788">
          <cell r="C788"/>
          <cell r="D788"/>
        </row>
        <row r="789">
          <cell r="A789">
            <v>61</v>
          </cell>
          <cell r="B789" t="str">
            <v>INGRESOS FINANCIEROS</v>
          </cell>
          <cell r="C789">
            <v>-3933060.74</v>
          </cell>
          <cell r="D789">
            <v>-3933060.74</v>
          </cell>
        </row>
        <row r="790">
          <cell r="A790">
            <v>611</v>
          </cell>
          <cell r="B790" t="str">
            <v>INGRESOS FINANCIEROS</v>
          </cell>
          <cell r="C790">
            <v>-3933060.74</v>
          </cell>
          <cell r="D790">
            <v>-3933060.74</v>
          </cell>
        </row>
        <row r="791">
          <cell r="A791">
            <v>6110</v>
          </cell>
          <cell r="B791" t="str">
            <v>INGRESOS FINANCIEROS</v>
          </cell>
          <cell r="C791">
            <v>-3933060.74</v>
          </cell>
          <cell r="D791">
            <v>-3933060.74</v>
          </cell>
        </row>
        <row r="792">
          <cell r="A792">
            <v>611001</v>
          </cell>
          <cell r="B792" t="str">
            <v>CARTERA DE PRESTAMOS</v>
          </cell>
          <cell r="C792">
            <v>-2971300.19</v>
          </cell>
          <cell r="D792">
            <v>-2971300.19</v>
          </cell>
        </row>
        <row r="793">
          <cell r="A793">
            <v>6110010100</v>
          </cell>
          <cell r="B793" t="str">
            <v>INTERESES</v>
          </cell>
          <cell r="C793">
            <v>-2971300.19</v>
          </cell>
          <cell r="D793">
            <v>-2971300.19</v>
          </cell>
        </row>
        <row r="794">
          <cell r="A794">
            <v>611001010001</v>
          </cell>
          <cell r="B794" t="str">
            <v>PACTADOS HASTA UN AÑO PLAZO</v>
          </cell>
          <cell r="C794">
            <v>-76263.88</v>
          </cell>
          <cell r="D794">
            <v>-76263.88</v>
          </cell>
        </row>
        <row r="795">
          <cell r="A795">
            <v>61100101000101</v>
          </cell>
          <cell r="B795" t="str">
            <v>OTORGAMIENTOS ORIGINALES</v>
          </cell>
          <cell r="C795">
            <v>-76263.88</v>
          </cell>
          <cell r="D795">
            <v>-76263.88</v>
          </cell>
        </row>
        <row r="796">
          <cell r="A796">
            <v>611001010002</v>
          </cell>
          <cell r="B796" t="str">
            <v>PACTADOS A MAS DE UN AÑO PLAZO</v>
          </cell>
          <cell r="C796">
            <v>-2895036.31</v>
          </cell>
          <cell r="D796">
            <v>-2895036.31</v>
          </cell>
        </row>
        <row r="797">
          <cell r="A797">
            <v>61100101000201</v>
          </cell>
          <cell r="B797" t="str">
            <v>OTORGAMIENTOS ORIGINALES</v>
          </cell>
          <cell r="C797">
            <v>-2895035.9</v>
          </cell>
          <cell r="D797">
            <v>-2895035.9</v>
          </cell>
        </row>
        <row r="798">
          <cell r="A798">
            <v>61100101000203</v>
          </cell>
          <cell r="B798" t="str">
            <v>INTERESES MORATORIOS</v>
          </cell>
          <cell r="C798">
            <v>-0.41</v>
          </cell>
          <cell r="D798">
            <v>-0.41</v>
          </cell>
        </row>
        <row r="799">
          <cell r="A799">
            <v>611002</v>
          </cell>
          <cell r="B799" t="str">
            <v>INSTRUMENTOS FINANCIEROS DE INVERSION</v>
          </cell>
          <cell r="C799">
            <v>-665417.87</v>
          </cell>
          <cell r="D799">
            <v>-665417.87</v>
          </cell>
        </row>
        <row r="800">
          <cell r="A800">
            <v>6110020600</v>
          </cell>
          <cell r="B800" t="str">
            <v>OTROS ACTIVOS A COSTO AMORTIZADO</v>
          </cell>
          <cell r="C800">
            <v>-665417.87</v>
          </cell>
          <cell r="D800">
            <v>-665417.87</v>
          </cell>
        </row>
        <row r="801">
          <cell r="A801">
            <v>611002060001</v>
          </cell>
          <cell r="B801" t="str">
            <v>CARTERA DE INVERSIONES</v>
          </cell>
          <cell r="C801">
            <v>-665417.87</v>
          </cell>
          <cell r="D801">
            <v>-665417.87</v>
          </cell>
        </row>
        <row r="802">
          <cell r="A802">
            <v>61100206000101</v>
          </cell>
          <cell r="B802" t="str">
            <v>INTERESES</v>
          </cell>
          <cell r="C802">
            <v>-665417.87</v>
          </cell>
          <cell r="D802">
            <v>-665417.87</v>
          </cell>
        </row>
        <row r="803">
          <cell r="A803">
            <v>6.1100206000101005E+17</v>
          </cell>
          <cell r="B803" t="str">
            <v>TITULOS VALORES TRANSFERIDOS</v>
          </cell>
          <cell r="C803">
            <v>-665417.87</v>
          </cell>
          <cell r="D803">
            <v>-665417.87</v>
          </cell>
        </row>
        <row r="804">
          <cell r="A804">
            <v>611003</v>
          </cell>
          <cell r="B804" t="str">
            <v>OPERACIONES CON PACTO DE RETROVENTA</v>
          </cell>
          <cell r="C804">
            <v>-13520.02</v>
          </cell>
          <cell r="D804">
            <v>-13520.02</v>
          </cell>
        </row>
        <row r="805">
          <cell r="A805">
            <v>6110030100</v>
          </cell>
          <cell r="B805" t="str">
            <v>PRIMAS</v>
          </cell>
          <cell r="C805">
            <v>-13520.02</v>
          </cell>
          <cell r="D805">
            <v>-13520.02</v>
          </cell>
        </row>
        <row r="806">
          <cell r="A806">
            <v>611003010001</v>
          </cell>
          <cell r="B806" t="str">
            <v>DOCUMENTOS ADQUIRIDOS HASTA UN AÑO PLAZO</v>
          </cell>
          <cell r="C806">
            <v>-13520.02</v>
          </cell>
          <cell r="D806">
            <v>-13520.02</v>
          </cell>
        </row>
        <row r="807">
          <cell r="A807">
            <v>611004</v>
          </cell>
          <cell r="B807" t="str">
            <v>INTERESES SOBRE DEPOSITOS</v>
          </cell>
          <cell r="C807">
            <v>-282822.65999999997</v>
          </cell>
          <cell r="D807">
            <v>-282822.65999999997</v>
          </cell>
        </row>
        <row r="808">
          <cell r="A808">
            <v>6110040100</v>
          </cell>
          <cell r="B808" t="str">
            <v>EN EL BCR</v>
          </cell>
          <cell r="C808">
            <v>-4645.5200000000004</v>
          </cell>
          <cell r="D808">
            <v>-4645.5200000000004</v>
          </cell>
        </row>
        <row r="809">
          <cell r="A809">
            <v>611004010001</v>
          </cell>
          <cell r="B809" t="str">
            <v>DEPOSITOS PARA RESERVA DE LIQUDEZ</v>
          </cell>
          <cell r="C809">
            <v>-4645.5200000000004</v>
          </cell>
          <cell r="D809">
            <v>-4645.5200000000004</v>
          </cell>
        </row>
        <row r="810">
          <cell r="A810">
            <v>6110040200</v>
          </cell>
          <cell r="B810" t="str">
            <v>EN OTRAS INSTITUCIONES FINANCIERAS</v>
          </cell>
          <cell r="C810">
            <v>-278177.14</v>
          </cell>
          <cell r="D810">
            <v>-278177.14</v>
          </cell>
        </row>
        <row r="811">
          <cell r="A811">
            <v>611004020001</v>
          </cell>
          <cell r="B811" t="str">
            <v>OTRAS ENTIDADES DEL SISTEMA FINANCIERO</v>
          </cell>
          <cell r="C811">
            <v>-278177.14</v>
          </cell>
          <cell r="D811">
            <v>-278177.14</v>
          </cell>
        </row>
        <row r="812">
          <cell r="A812">
            <v>61100402000101</v>
          </cell>
          <cell r="B812" t="str">
            <v>DEPOSITOS A LA VISTA</v>
          </cell>
          <cell r="C812">
            <v>-260944.26</v>
          </cell>
          <cell r="D812">
            <v>-260944.26</v>
          </cell>
        </row>
        <row r="813">
          <cell r="A813">
            <v>6110040200010100</v>
          </cell>
          <cell r="B813" t="str">
            <v>BANCOS</v>
          </cell>
          <cell r="C813">
            <v>-260944.26</v>
          </cell>
          <cell r="D813">
            <v>-260944.26</v>
          </cell>
        </row>
        <row r="814">
          <cell r="A814">
            <v>61100402000103</v>
          </cell>
          <cell r="B814" t="str">
            <v>DEPOSITOS A PLAZO</v>
          </cell>
          <cell r="C814">
            <v>-17232.88</v>
          </cell>
          <cell r="D814">
            <v>-17232.88</v>
          </cell>
        </row>
        <row r="815">
          <cell r="A815">
            <v>6110040200010300</v>
          </cell>
          <cell r="B815" t="str">
            <v>BANCOS</v>
          </cell>
          <cell r="C815">
            <v>-17232.88</v>
          </cell>
          <cell r="D815">
            <v>-17232.88</v>
          </cell>
        </row>
        <row r="816">
          <cell r="A816">
            <v>62</v>
          </cell>
          <cell r="B816" t="str">
            <v>OTROS INGRESOS FINANCIEROS</v>
          </cell>
          <cell r="C816">
            <v>-1788886.57</v>
          </cell>
          <cell r="D816">
            <v>-1788886.57</v>
          </cell>
        </row>
        <row r="817">
          <cell r="A817">
            <v>621</v>
          </cell>
          <cell r="B817" t="str">
            <v>OTROS INGRESOS FINANCIEROS</v>
          </cell>
          <cell r="C817">
            <v>-1788886.57</v>
          </cell>
          <cell r="D817">
            <v>-1788886.57</v>
          </cell>
        </row>
        <row r="818">
          <cell r="A818">
            <v>6210</v>
          </cell>
          <cell r="B818" t="str">
            <v>OTROS INGRESOS FINANCIEROS</v>
          </cell>
          <cell r="C818">
            <v>-1788886.57</v>
          </cell>
          <cell r="D818">
            <v>-1788886.57</v>
          </cell>
        </row>
        <row r="819">
          <cell r="A819">
            <v>621004</v>
          </cell>
          <cell r="B819" t="str">
            <v>COMISIONES DE OTROS SERVICIOS</v>
          </cell>
          <cell r="C819">
            <v>-1788886.57</v>
          </cell>
          <cell r="D819">
            <v>-1788886.57</v>
          </cell>
        </row>
        <row r="820">
          <cell r="A820">
            <v>6210041400</v>
          </cell>
          <cell r="B820" t="str">
            <v>POR OPERACIONES CON SOCIEDADES DE SEGUROS</v>
          </cell>
          <cell r="C820">
            <v>-2489.3200000000002</v>
          </cell>
          <cell r="D820">
            <v>-2489.3200000000002</v>
          </cell>
        </row>
        <row r="821">
          <cell r="A821">
            <v>621004140001</v>
          </cell>
          <cell r="B821" t="str">
            <v>SERVICIO DE COMERCIALIZACION</v>
          </cell>
          <cell r="C821">
            <v>-2489.3200000000002</v>
          </cell>
          <cell r="D821">
            <v>-2489.3200000000002</v>
          </cell>
        </row>
        <row r="822">
          <cell r="A822">
            <v>62100414000102</v>
          </cell>
          <cell r="B822" t="str">
            <v>COMISION POR SERVICIO DE COMERCIALIZACION DE SEGUROS</v>
          </cell>
          <cell r="C822">
            <v>-2489.3200000000002</v>
          </cell>
          <cell r="D822">
            <v>-2489.3200000000002</v>
          </cell>
        </row>
        <row r="823">
          <cell r="A823">
            <v>6210041700</v>
          </cell>
          <cell r="B823" t="str">
            <v>SERVICIOS DE CAPACITACION</v>
          </cell>
          <cell r="C823">
            <v>-33216</v>
          </cell>
          <cell r="D823">
            <v>-33216</v>
          </cell>
        </row>
        <row r="824">
          <cell r="A824">
            <v>6210042100</v>
          </cell>
          <cell r="B824" t="str">
            <v>ASESORIAS</v>
          </cell>
          <cell r="C824">
            <v>-6800</v>
          </cell>
          <cell r="D824">
            <v>-6800</v>
          </cell>
        </row>
        <row r="825">
          <cell r="A825">
            <v>6210049700</v>
          </cell>
          <cell r="B825" t="str">
            <v>OTROS</v>
          </cell>
          <cell r="C825">
            <v>-1746381.25</v>
          </cell>
          <cell r="D825">
            <v>-1746381.25</v>
          </cell>
        </row>
        <row r="826">
          <cell r="A826">
            <v>621004970001</v>
          </cell>
          <cell r="B826" t="str">
            <v>CONSULTA RIESGO CREDITICIO</v>
          </cell>
          <cell r="C826">
            <v>-6.23</v>
          </cell>
          <cell r="D826">
            <v>-6.23</v>
          </cell>
        </row>
        <row r="827">
          <cell r="A827">
            <v>62100497000102</v>
          </cell>
          <cell r="B827" t="str">
            <v>COMISION POR RUTEO DE TRANSACCION DE KIOSKOS</v>
          </cell>
          <cell r="C827">
            <v>-6.23</v>
          </cell>
          <cell r="D827">
            <v>-6.23</v>
          </cell>
        </row>
        <row r="828">
          <cell r="A828">
            <v>621004970002</v>
          </cell>
          <cell r="B828" t="str">
            <v>SERVICIO DE REMESAS</v>
          </cell>
          <cell r="C828">
            <v>-176074.67</v>
          </cell>
          <cell r="D828">
            <v>-176074.67</v>
          </cell>
        </row>
        <row r="829">
          <cell r="A829">
            <v>62100497000201</v>
          </cell>
          <cell r="B829" t="str">
            <v>COMISION POR PAGO REMESAS FAMILIARES</v>
          </cell>
          <cell r="C829">
            <v>-176074.67</v>
          </cell>
          <cell r="D829">
            <v>-176074.67</v>
          </cell>
        </row>
        <row r="830">
          <cell r="A830">
            <v>621004970003</v>
          </cell>
          <cell r="B830" t="str">
            <v>SERVICIO DE COLECTURIA</v>
          </cell>
          <cell r="C830">
            <v>-522.26</v>
          </cell>
          <cell r="D830">
            <v>-522.26</v>
          </cell>
        </row>
        <row r="831">
          <cell r="A831">
            <v>62100497000304</v>
          </cell>
          <cell r="B831" t="str">
            <v>COMISION POR SERVICIO DE COLECTURIA BELCORP</v>
          </cell>
          <cell r="C831">
            <v>-242.58</v>
          </cell>
          <cell r="D831">
            <v>-242.58</v>
          </cell>
        </row>
        <row r="832">
          <cell r="A832">
            <v>62100497000305</v>
          </cell>
          <cell r="B832" t="str">
            <v>OTROS SERVICIOS DE COLECTURIA</v>
          </cell>
          <cell r="C832">
            <v>-279.68</v>
          </cell>
          <cell r="D832">
            <v>-279.68</v>
          </cell>
        </row>
        <row r="833">
          <cell r="A833">
            <v>621004970004</v>
          </cell>
          <cell r="B833" t="str">
            <v>SERVICIO DE TARJETAS</v>
          </cell>
          <cell r="C833">
            <v>-958738.37</v>
          </cell>
          <cell r="D833">
            <v>-958738.37</v>
          </cell>
        </row>
        <row r="834">
          <cell r="A834">
            <v>62100497000401</v>
          </cell>
          <cell r="B834" t="str">
            <v>TARJETAS DE CREDITO</v>
          </cell>
          <cell r="C834">
            <v>-499800.5</v>
          </cell>
          <cell r="D834">
            <v>-499800.5</v>
          </cell>
        </row>
        <row r="835">
          <cell r="A835">
            <v>6210049700040100</v>
          </cell>
          <cell r="B835" t="str">
            <v>COMISIONES POR SERVICIO DE RETIRO TARJETA DE CREDITO ATMS</v>
          </cell>
          <cell r="C835">
            <v>-46.5</v>
          </cell>
          <cell r="D835">
            <v>-46.5</v>
          </cell>
        </row>
        <row r="836">
          <cell r="A836">
            <v>6210049700040100</v>
          </cell>
          <cell r="B836" t="str">
            <v>COMISION RUTEO TRANSACCIONES TARJETA DE CREDITO POS</v>
          </cell>
          <cell r="C836">
            <v>-235741.72</v>
          </cell>
          <cell r="D836">
            <v>-235741.72</v>
          </cell>
        </row>
        <row r="837">
          <cell r="A837">
            <v>6210049700040100</v>
          </cell>
          <cell r="B837" t="str">
            <v>ADMINISTRACION TARJETA DE CREDITO</v>
          </cell>
          <cell r="C837">
            <v>-264012.28000000003</v>
          </cell>
          <cell r="D837">
            <v>-264012.28000000003</v>
          </cell>
        </row>
        <row r="838">
          <cell r="A838">
            <v>62100497000402</v>
          </cell>
          <cell r="B838" t="str">
            <v>TARJETAS DE DEBITO</v>
          </cell>
          <cell r="C838">
            <v>-458937.87</v>
          </cell>
          <cell r="D838">
            <v>-458937.87</v>
          </cell>
        </row>
        <row r="839">
          <cell r="A839">
            <v>6210049700040200</v>
          </cell>
          <cell r="B839" t="str">
            <v>COMISIONES POR COMPRA TARJETAS DE DEBITO</v>
          </cell>
          <cell r="C839">
            <v>-85491.22</v>
          </cell>
          <cell r="D839">
            <v>-85491.22</v>
          </cell>
        </row>
        <row r="840">
          <cell r="A840">
            <v>6210049700040200</v>
          </cell>
          <cell r="B840" t="str">
            <v>COMISIONES POR SERVICIO RETIRO DE EFECTIVO TARJETA DE DEBITO</v>
          </cell>
          <cell r="C840">
            <v>-11901.7</v>
          </cell>
          <cell r="D840">
            <v>-11901.7</v>
          </cell>
        </row>
        <row r="841">
          <cell r="A841">
            <v>6210049700040200</v>
          </cell>
          <cell r="B841" t="str">
            <v>COMISION RUTEO TRANSACCIONES TARJETA DE DEBITO POS</v>
          </cell>
          <cell r="C841">
            <v>-116996.45</v>
          </cell>
          <cell r="D841">
            <v>-116996.45</v>
          </cell>
        </row>
        <row r="842">
          <cell r="A842">
            <v>6210049700040210</v>
          </cell>
          <cell r="B842" t="str">
            <v>ADMINISTRACION TARJETA DE DEBITO</v>
          </cell>
          <cell r="C842">
            <v>-244548.5</v>
          </cell>
          <cell r="D842">
            <v>-244548.5</v>
          </cell>
        </row>
        <row r="843">
          <cell r="A843">
            <v>621004970005</v>
          </cell>
          <cell r="B843" t="str">
            <v>SERVICIO DE CALL CENTER</v>
          </cell>
          <cell r="C843">
            <v>-117575.84</v>
          </cell>
          <cell r="D843">
            <v>-117575.84</v>
          </cell>
        </row>
        <row r="844">
          <cell r="A844">
            <v>62100497000502</v>
          </cell>
          <cell r="B844" t="str">
            <v>CALL CENTER TARJETAS</v>
          </cell>
          <cell r="C844">
            <v>-117575.84</v>
          </cell>
          <cell r="D844">
            <v>-117575.84</v>
          </cell>
        </row>
        <row r="845">
          <cell r="A845">
            <v>621004970006</v>
          </cell>
          <cell r="B845" t="str">
            <v>SERVICIO DE ATM´S</v>
          </cell>
          <cell r="C845">
            <v>-130502.73</v>
          </cell>
          <cell r="D845">
            <v>-130502.73</v>
          </cell>
        </row>
        <row r="846">
          <cell r="A846">
            <v>62100497000601</v>
          </cell>
          <cell r="B846" t="str">
            <v>COMISIONES POR SERVICIO DE RED ATM´S</v>
          </cell>
          <cell r="C846">
            <v>-120502.73</v>
          </cell>
          <cell r="D846">
            <v>-120502.73</v>
          </cell>
        </row>
        <row r="847">
          <cell r="A847">
            <v>62100497000602</v>
          </cell>
          <cell r="B847" t="str">
            <v>ADMINISTRACION Y OTROS SERVICIOS ATM´S</v>
          </cell>
          <cell r="C847">
            <v>-10000</v>
          </cell>
          <cell r="D847">
            <v>-10000</v>
          </cell>
        </row>
        <row r="848">
          <cell r="A848">
            <v>621004970007</v>
          </cell>
          <cell r="B848" t="str">
            <v>CORRESPONSALES NO BANCARIOS</v>
          </cell>
          <cell r="C848">
            <v>-22953.22</v>
          </cell>
          <cell r="D848">
            <v>-22953.22</v>
          </cell>
        </row>
        <row r="849">
          <cell r="A849">
            <v>62100497000702</v>
          </cell>
          <cell r="B849" t="str">
            <v>COMISION POR SERVICIOS DE RED DE CNB</v>
          </cell>
          <cell r="C849">
            <v>-16718.439999999999</v>
          </cell>
          <cell r="D849">
            <v>-16718.439999999999</v>
          </cell>
        </row>
        <row r="850">
          <cell r="A850">
            <v>62100497000704</v>
          </cell>
          <cell r="B850" t="str">
            <v>COMISION DE SERVICIOS CNB´S ADMINISTRADOS POR FEDESERVI</v>
          </cell>
          <cell r="C850">
            <v>-459.78</v>
          </cell>
          <cell r="D850">
            <v>-459.78</v>
          </cell>
        </row>
        <row r="851">
          <cell r="A851">
            <v>62100497000706</v>
          </cell>
          <cell r="B851" t="str">
            <v>ADMINISTRACION Y OTROS SERVICIOS CNB</v>
          </cell>
          <cell r="C851">
            <v>-5775</v>
          </cell>
          <cell r="D851">
            <v>-5775</v>
          </cell>
        </row>
        <row r="852">
          <cell r="A852">
            <v>621004970008</v>
          </cell>
          <cell r="B852" t="str">
            <v>SERVICIO DE BANCA MOVIL</v>
          </cell>
          <cell r="C852">
            <v>-213819</v>
          </cell>
          <cell r="D852">
            <v>-213819</v>
          </cell>
        </row>
        <row r="853">
          <cell r="A853">
            <v>62100497000801</v>
          </cell>
          <cell r="B853" t="str">
            <v>COMISION POR SERVICIO DE BANCA MOVIL</v>
          </cell>
          <cell r="C853">
            <v>-131868.75</v>
          </cell>
          <cell r="D853">
            <v>-131868.75</v>
          </cell>
        </row>
        <row r="854">
          <cell r="A854">
            <v>62100497000802</v>
          </cell>
          <cell r="B854" t="str">
            <v>SERVICIO DE ADMINISTRACION DE BANCA MOVIL</v>
          </cell>
          <cell r="C854">
            <v>-81950.25</v>
          </cell>
          <cell r="D854">
            <v>-81950.25</v>
          </cell>
        </row>
        <row r="855">
          <cell r="A855">
            <v>621004970010</v>
          </cell>
          <cell r="B855" t="str">
            <v>SERVICIO DE KIOSKOS FINANCIEROS</v>
          </cell>
          <cell r="C855">
            <v>-975.26</v>
          </cell>
          <cell r="D855">
            <v>-975.26</v>
          </cell>
        </row>
        <row r="856">
          <cell r="A856">
            <v>62100497001001</v>
          </cell>
          <cell r="B856" t="str">
            <v>COMISION POR USO DE KIOSKOS</v>
          </cell>
          <cell r="C856">
            <v>-0.26</v>
          </cell>
          <cell r="D856">
            <v>-0.26</v>
          </cell>
        </row>
        <row r="857">
          <cell r="A857">
            <v>62100497001003</v>
          </cell>
          <cell r="B857" t="str">
            <v>COMISION POR SERVICIO DE ADMINISTRACION DE KIOSKOS</v>
          </cell>
          <cell r="C857">
            <v>-975</v>
          </cell>
          <cell r="D857">
            <v>-975</v>
          </cell>
        </row>
        <row r="858">
          <cell r="A858">
            <v>621004970011</v>
          </cell>
          <cell r="B858" t="str">
            <v>INGRESO POR SERVICIOS DE AGENCIAS DE FEDECREDITO</v>
          </cell>
          <cell r="C858">
            <v>-3538.48</v>
          </cell>
          <cell r="D858">
            <v>-3538.48</v>
          </cell>
        </row>
        <row r="859">
          <cell r="A859">
            <v>62100497001101</v>
          </cell>
          <cell r="B859" t="str">
            <v>AGENCIA MULTIPLAZA</v>
          </cell>
          <cell r="C859">
            <v>-2453.4</v>
          </cell>
          <cell r="D859">
            <v>-2453.4</v>
          </cell>
        </row>
        <row r="860">
          <cell r="A860">
            <v>62100497001102</v>
          </cell>
          <cell r="B860" t="str">
            <v>AGENCIA WORLD TRADE CENTER</v>
          </cell>
          <cell r="C860">
            <v>-1085.08</v>
          </cell>
          <cell r="D860">
            <v>-1085.08</v>
          </cell>
        </row>
        <row r="861">
          <cell r="A861">
            <v>621004970099</v>
          </cell>
          <cell r="B861" t="str">
            <v>OTROS</v>
          </cell>
          <cell r="C861">
            <v>-121675.19</v>
          </cell>
          <cell r="D861">
            <v>-121675.19</v>
          </cell>
        </row>
        <row r="862">
          <cell r="A862">
            <v>62100497009903</v>
          </cell>
          <cell r="B862" t="str">
            <v>SERVICIO DE SALUD A TU ALCANCE</v>
          </cell>
          <cell r="C862">
            <v>-1404.87</v>
          </cell>
          <cell r="D862">
            <v>-1404.87</v>
          </cell>
        </row>
        <row r="863">
          <cell r="A863">
            <v>62100497009905</v>
          </cell>
          <cell r="B863" t="str">
            <v>RESGUARDO Y CUSTODIA DE DOCUMENTOS</v>
          </cell>
          <cell r="C863">
            <v>-2373.3000000000002</v>
          </cell>
          <cell r="D863">
            <v>-2373.3000000000002</v>
          </cell>
        </row>
        <row r="864">
          <cell r="A864">
            <v>62100497009906</v>
          </cell>
          <cell r="B864" t="str">
            <v>OTRAS COMISIONES</v>
          </cell>
          <cell r="C864">
            <v>-3619.92</v>
          </cell>
          <cell r="D864">
            <v>-3619.92</v>
          </cell>
        </row>
        <row r="865">
          <cell r="A865">
            <v>62100497009908</v>
          </cell>
          <cell r="B865" t="str">
            <v>SERVICIO SARO</v>
          </cell>
          <cell r="C865">
            <v>-32831.910000000003</v>
          </cell>
          <cell r="D865">
            <v>-32831.910000000003</v>
          </cell>
        </row>
        <row r="866">
          <cell r="A866">
            <v>62100497009909</v>
          </cell>
          <cell r="B866" t="str">
            <v>SERVICIO CREDIT SCORING</v>
          </cell>
          <cell r="C866">
            <v>-33451.379999999997</v>
          </cell>
          <cell r="D866">
            <v>-33451.379999999997</v>
          </cell>
        </row>
        <row r="867">
          <cell r="A867">
            <v>62100497009910</v>
          </cell>
          <cell r="B867" t="str">
            <v>COMISION POR OPERACIONES INTERENTIDADES</v>
          </cell>
          <cell r="C867">
            <v>-431</v>
          </cell>
          <cell r="D867">
            <v>-431</v>
          </cell>
        </row>
        <row r="868">
          <cell r="A868">
            <v>62100497009913</v>
          </cell>
          <cell r="B868" t="str">
            <v>SERVICIO DE SELECCION Y EVALUACION DE RECURSOS HUMANOS</v>
          </cell>
          <cell r="C868">
            <v>-2795</v>
          </cell>
          <cell r="D868">
            <v>-2795</v>
          </cell>
        </row>
        <row r="869">
          <cell r="A869">
            <v>62100497009914</v>
          </cell>
          <cell r="B869" t="str">
            <v>SERVICIO DE CIERRE CENTRALIZADO EN CADI</v>
          </cell>
          <cell r="C869">
            <v>-23008.959999999999</v>
          </cell>
          <cell r="D869">
            <v>-23008.959999999999</v>
          </cell>
        </row>
        <row r="870">
          <cell r="A870">
            <v>62100497009915</v>
          </cell>
          <cell r="B870" t="str">
            <v>SERVICIO DE ASESORIA MYPE</v>
          </cell>
          <cell r="C870">
            <v>-21758.85</v>
          </cell>
          <cell r="D870">
            <v>-21758.85</v>
          </cell>
        </row>
        <row r="871">
          <cell r="A871">
            <v>63</v>
          </cell>
          <cell r="B871" t="str">
            <v>INGRESOS DE OTRAS OPERACIONES</v>
          </cell>
          <cell r="C871">
            <v>-48288.32</v>
          </cell>
          <cell r="D871">
            <v>-48288.32</v>
          </cell>
        </row>
        <row r="872">
          <cell r="A872">
            <v>631</v>
          </cell>
          <cell r="B872" t="str">
            <v>INGRESOS DE OTRAS OPERACIONES</v>
          </cell>
          <cell r="C872">
            <v>-48288.32</v>
          </cell>
          <cell r="D872">
            <v>-48288.32</v>
          </cell>
        </row>
        <row r="873">
          <cell r="A873">
            <v>6310</v>
          </cell>
          <cell r="B873" t="str">
            <v>INGRESOS DE OTRAS OPERACIONES</v>
          </cell>
          <cell r="C873">
            <v>-48288.32</v>
          </cell>
          <cell r="D873">
            <v>-48288.32</v>
          </cell>
        </row>
        <row r="874">
          <cell r="A874">
            <v>631003</v>
          </cell>
          <cell r="B874" t="str">
            <v>INGRESOS POR EXPLOTACION DE ACTIVOS</v>
          </cell>
          <cell r="C874">
            <v>-7960.19</v>
          </cell>
          <cell r="D874">
            <v>-7960.19</v>
          </cell>
        </row>
        <row r="875">
          <cell r="A875">
            <v>6310030100</v>
          </cell>
          <cell r="B875" t="str">
            <v>ACTIVO FISICOS</v>
          </cell>
          <cell r="C875">
            <v>-7960.19</v>
          </cell>
          <cell r="D875">
            <v>-7960.19</v>
          </cell>
        </row>
        <row r="876">
          <cell r="A876">
            <v>631003010001</v>
          </cell>
          <cell r="B876" t="str">
            <v>INMUEBLES</v>
          </cell>
          <cell r="C876">
            <v>-7960.19</v>
          </cell>
          <cell r="D876">
            <v>-7960.19</v>
          </cell>
        </row>
        <row r="877">
          <cell r="A877">
            <v>631099</v>
          </cell>
          <cell r="B877" t="str">
            <v>OTROS INGRESOS</v>
          </cell>
          <cell r="C877">
            <v>-40328.129999999997</v>
          </cell>
          <cell r="D877">
            <v>-40328.129999999997</v>
          </cell>
        </row>
        <row r="878">
          <cell r="A878">
            <v>6310990300</v>
          </cell>
          <cell r="B878" t="str">
            <v>REVERSION DE PROVISIONES CONSTITUIDAS</v>
          </cell>
          <cell r="C878">
            <v>-4968.99</v>
          </cell>
          <cell r="D878">
            <v>-4968.99</v>
          </cell>
        </row>
        <row r="879">
          <cell r="A879">
            <v>631099030001</v>
          </cell>
          <cell r="B879" t="str">
            <v>LIBERACION DE RESERVAS DE SANEAMIENTO</v>
          </cell>
          <cell r="C879">
            <v>-4968.99</v>
          </cell>
          <cell r="D879">
            <v>-4968.99</v>
          </cell>
        </row>
        <row r="880">
          <cell r="A880">
            <v>63109903000102</v>
          </cell>
          <cell r="B880" t="str">
            <v>INTERESES</v>
          </cell>
          <cell r="C880">
            <v>-4968.99</v>
          </cell>
          <cell r="D880">
            <v>-4968.99</v>
          </cell>
        </row>
        <row r="881">
          <cell r="A881">
            <v>6310990300010200</v>
          </cell>
          <cell r="B881" t="str">
            <v>RESERVA PRESTAMOS CATEGORIA A2 Y B</v>
          </cell>
          <cell r="C881">
            <v>-4968.99</v>
          </cell>
          <cell r="D881">
            <v>-4968.99</v>
          </cell>
        </row>
        <row r="882">
          <cell r="A882">
            <v>6310999700</v>
          </cell>
          <cell r="B882" t="str">
            <v>OTROS</v>
          </cell>
          <cell r="C882">
            <v>-35359.14</v>
          </cell>
          <cell r="D882">
            <v>-35359.14</v>
          </cell>
        </row>
        <row r="883">
          <cell r="A883">
            <v>631099970004</v>
          </cell>
          <cell r="B883" t="str">
            <v>ASISTENCIA MEDICA</v>
          </cell>
          <cell r="C883">
            <v>-318.58</v>
          </cell>
          <cell r="D883">
            <v>-318.58</v>
          </cell>
        </row>
        <row r="884">
          <cell r="A884">
            <v>631099970006</v>
          </cell>
          <cell r="B884" t="str">
            <v>INGRESOS POR SOBREGIRO DISPONIBLE DE ENTIDADES SOCIAS</v>
          </cell>
          <cell r="C884">
            <v>-1757.92</v>
          </cell>
          <cell r="D884">
            <v>-1757.92</v>
          </cell>
        </row>
        <row r="885">
          <cell r="A885">
            <v>631099970099</v>
          </cell>
          <cell r="B885" t="str">
            <v>OTROS</v>
          </cell>
          <cell r="C885">
            <v>-33282.639999999999</v>
          </cell>
          <cell r="D885">
            <v>-33282.639999999999</v>
          </cell>
        </row>
        <row r="886">
          <cell r="C886"/>
          <cell r="D886"/>
        </row>
        <row r="887">
          <cell r="B887" t="str">
            <v>TOTAL INGRESOS</v>
          </cell>
          <cell r="C887">
            <v>-5770235.6299999999</v>
          </cell>
          <cell r="D887">
            <v>-5770235.6299999999</v>
          </cell>
        </row>
        <row r="888">
          <cell r="C888"/>
          <cell r="D888"/>
        </row>
        <row r="889">
          <cell r="B889" t="str">
            <v>TOTAL CUENTAS ACREEDORAS</v>
          </cell>
          <cell r="C889">
            <v>-704339125.57000005</v>
          </cell>
          <cell r="D889">
            <v>-704339125.57000005</v>
          </cell>
        </row>
        <row r="890">
          <cell r="C890"/>
          <cell r="D890"/>
        </row>
        <row r="891">
          <cell r="B891" t="str">
            <v>CUENTAS DE ORDEN</v>
          </cell>
          <cell r="C891">
            <v>0</v>
          </cell>
          <cell r="D891">
            <v>0</v>
          </cell>
        </row>
        <row r="892">
          <cell r="C892"/>
          <cell r="D892"/>
        </row>
        <row r="893">
          <cell r="A893">
            <v>91</v>
          </cell>
          <cell r="B893" t="str">
            <v>INFORMACION FINANCIERA</v>
          </cell>
          <cell r="C893">
            <v>176122405.00999999</v>
          </cell>
          <cell r="D893">
            <v>176122405.00999999</v>
          </cell>
        </row>
        <row r="894">
          <cell r="A894">
            <v>911</v>
          </cell>
          <cell r="B894" t="str">
            <v>DERECHOS Y OBLIGACIONES POR CREDITOS</v>
          </cell>
          <cell r="C894">
            <v>75622746.640000001</v>
          </cell>
          <cell r="D894">
            <v>75622746.640000001</v>
          </cell>
        </row>
        <row r="895">
          <cell r="A895">
            <v>9110</v>
          </cell>
          <cell r="B895" t="str">
            <v>DERECHOS Y OBLIGACIONES POR CREDITOS</v>
          </cell>
          <cell r="C895">
            <v>75622746.640000001</v>
          </cell>
          <cell r="D895">
            <v>75622746.640000001</v>
          </cell>
        </row>
        <row r="896">
          <cell r="A896">
            <v>911001</v>
          </cell>
          <cell r="B896" t="str">
            <v>DISPONIBILIDAD POR CREDITOS OBTENIDOS</v>
          </cell>
          <cell r="C896">
            <v>75622746.640000001</v>
          </cell>
          <cell r="D896">
            <v>75622746.640000001</v>
          </cell>
        </row>
        <row r="897">
          <cell r="A897">
            <v>9110010101</v>
          </cell>
          <cell r="B897" t="str">
            <v>OTORGADOS POR BANDESAL - ML</v>
          </cell>
          <cell r="C897">
            <v>39412628.090000004</v>
          </cell>
          <cell r="D897">
            <v>39412628.090000004</v>
          </cell>
        </row>
        <row r="898">
          <cell r="A898">
            <v>9110010501</v>
          </cell>
          <cell r="B898" t="str">
            <v>OTORGADOS POR BANCOS - ML</v>
          </cell>
          <cell r="C898">
            <v>9925000</v>
          </cell>
          <cell r="D898">
            <v>9925000</v>
          </cell>
        </row>
        <row r="899">
          <cell r="A899">
            <v>9110010701</v>
          </cell>
          <cell r="B899" t="str">
            <v>OTORGADOS POR BANCOS EXTRANJEROS - ML</v>
          </cell>
          <cell r="C899">
            <v>26285118.550000001</v>
          </cell>
          <cell r="D899">
            <v>26285118.550000001</v>
          </cell>
        </row>
        <row r="900">
          <cell r="A900">
            <v>912</v>
          </cell>
          <cell r="B900" t="str">
            <v>FIDEICOMISOS Y FONDOS RECIBIDOS EN ADMINISTRACION</v>
          </cell>
          <cell r="C900">
            <v>7093712.0499999998</v>
          </cell>
          <cell r="D900">
            <v>7093712.0499999998</v>
          </cell>
        </row>
        <row r="901">
          <cell r="A901">
            <v>9120</v>
          </cell>
          <cell r="B901" t="str">
            <v>FIDEICOMISOS Y FONDOS RECIBIDOS EN ADMINISTRACION</v>
          </cell>
          <cell r="C901">
            <v>7093712.0499999998</v>
          </cell>
          <cell r="D901">
            <v>7093712.0499999998</v>
          </cell>
        </row>
        <row r="902">
          <cell r="A902">
            <v>912002</v>
          </cell>
          <cell r="B902" t="str">
            <v>FONDOS RECIBIDOS EN ADMINISTRACION</v>
          </cell>
          <cell r="C902">
            <v>7093712.0499999998</v>
          </cell>
          <cell r="D902">
            <v>7093712.0499999998</v>
          </cell>
        </row>
        <row r="903">
          <cell r="A903">
            <v>9120020001</v>
          </cell>
          <cell r="B903" t="str">
            <v>FONDOS RECIBIDOS EN ADMINISTRACION - ML</v>
          </cell>
          <cell r="C903">
            <v>7093712.0499999998</v>
          </cell>
          <cell r="D903">
            <v>7093712.0499999998</v>
          </cell>
        </row>
        <row r="904">
          <cell r="A904">
            <v>912002000101</v>
          </cell>
          <cell r="B904" t="str">
            <v>PRODERNOR</v>
          </cell>
          <cell r="C904">
            <v>6346.6</v>
          </cell>
          <cell r="D904">
            <v>6346.6</v>
          </cell>
        </row>
        <row r="905">
          <cell r="A905">
            <v>912002000103</v>
          </cell>
          <cell r="B905" t="str">
            <v>OTROS FONDOS</v>
          </cell>
          <cell r="C905">
            <v>5257165.34</v>
          </cell>
          <cell r="D905">
            <v>5257165.34</v>
          </cell>
        </row>
        <row r="906">
          <cell r="A906">
            <v>91200200010301</v>
          </cell>
          <cell r="B906" t="str">
            <v>PROYECTO IMCA - FEDECREDITO</v>
          </cell>
          <cell r="C906">
            <v>5257165.34</v>
          </cell>
          <cell r="D906">
            <v>5257165.34</v>
          </cell>
        </row>
        <row r="907">
          <cell r="A907">
            <v>9120020001030100</v>
          </cell>
          <cell r="B907" t="str">
            <v>APORTE IMCA WSBI</v>
          </cell>
          <cell r="C907">
            <v>1800000</v>
          </cell>
          <cell r="D907">
            <v>1800000</v>
          </cell>
        </row>
        <row r="908">
          <cell r="A908">
            <v>9120020001030100</v>
          </cell>
          <cell r="B908" t="str">
            <v>APORTE ENTIDADES SOCIAS</v>
          </cell>
          <cell r="C908">
            <v>1999980.8</v>
          </cell>
          <cell r="D908">
            <v>1999980.8</v>
          </cell>
        </row>
        <row r="909">
          <cell r="A909">
            <v>9120020001030100</v>
          </cell>
          <cell r="B909" t="str">
            <v>APORTE FEDECREDITO</v>
          </cell>
          <cell r="C909">
            <v>1457184.54</v>
          </cell>
          <cell r="D909">
            <v>1457184.54</v>
          </cell>
        </row>
        <row r="910">
          <cell r="A910">
            <v>912002000104</v>
          </cell>
          <cell r="B910" t="str">
            <v>PROYECTO IMCA - FEDECREDITO</v>
          </cell>
          <cell r="C910">
            <v>1388738.07</v>
          </cell>
          <cell r="D910">
            <v>1388738.07</v>
          </cell>
        </row>
        <row r="911">
          <cell r="A911">
            <v>912002000105</v>
          </cell>
          <cell r="B911" t="str">
            <v>ACTIVOS PROYECTO DE TRANSFORMACION DIGITAL</v>
          </cell>
          <cell r="C911">
            <v>441462.04</v>
          </cell>
          <cell r="D911">
            <v>441462.04</v>
          </cell>
        </row>
        <row r="912">
          <cell r="A912">
            <v>91200200010501</v>
          </cell>
          <cell r="B912" t="str">
            <v>ACTIVO FIJO</v>
          </cell>
          <cell r="C912">
            <v>350306.05</v>
          </cell>
          <cell r="D912">
            <v>350306.05</v>
          </cell>
        </row>
        <row r="913">
          <cell r="A913">
            <v>9120020001050100</v>
          </cell>
          <cell r="B913" t="str">
            <v>EQUIPO DE COMPUTACION</v>
          </cell>
          <cell r="C913">
            <v>350306.05</v>
          </cell>
          <cell r="D913">
            <v>350306.05</v>
          </cell>
        </row>
        <row r="914">
          <cell r="A914">
            <v>91200200010503</v>
          </cell>
          <cell r="B914" t="str">
            <v>AMORTIZABLES PROYECTO DE TRANSFORMACION DIGITAL</v>
          </cell>
          <cell r="C914">
            <v>91155.99</v>
          </cell>
          <cell r="D914">
            <v>91155.99</v>
          </cell>
        </row>
        <row r="915">
          <cell r="A915">
            <v>9120020001050300</v>
          </cell>
          <cell r="B915" t="str">
            <v>ACTIVOS AMORTIZABLES</v>
          </cell>
          <cell r="C915">
            <v>91155.99</v>
          </cell>
          <cell r="D915">
            <v>91155.99</v>
          </cell>
        </row>
        <row r="916">
          <cell r="A916">
            <v>915</v>
          </cell>
          <cell r="B916" t="str">
            <v>INTERESES SOBRE PRESTAMOS DE DUDOSA RECUPERACION</v>
          </cell>
          <cell r="C916">
            <v>20238.23</v>
          </cell>
          <cell r="D916">
            <v>20238.23</v>
          </cell>
        </row>
        <row r="917">
          <cell r="A917">
            <v>9150</v>
          </cell>
          <cell r="B917" t="str">
            <v>INTERESES SOBRE PRESTAMOS DE DUDOSA RECUPERACION</v>
          </cell>
          <cell r="C917">
            <v>20238.23</v>
          </cell>
          <cell r="D917">
            <v>20238.23</v>
          </cell>
        </row>
        <row r="918">
          <cell r="A918">
            <v>915000</v>
          </cell>
          <cell r="B918" t="str">
            <v>INTERESES SOBRE PRESTAMOS DE DUDOSA RECUPERACION</v>
          </cell>
          <cell r="C918">
            <v>20238.23</v>
          </cell>
          <cell r="D918">
            <v>20238.23</v>
          </cell>
        </row>
        <row r="919">
          <cell r="A919">
            <v>916</v>
          </cell>
          <cell r="B919" t="str">
            <v>CARTERA DE PRESTAMOS PIGNORADA</v>
          </cell>
          <cell r="C919">
            <v>93110059.109999999</v>
          </cell>
          <cell r="D919">
            <v>93110059.109999999</v>
          </cell>
        </row>
        <row r="920">
          <cell r="A920">
            <v>9160</v>
          </cell>
          <cell r="B920" t="str">
            <v>CARTERA DE PRESTAMOS PIGNORADA</v>
          </cell>
          <cell r="C920">
            <v>93110059.109999999</v>
          </cell>
          <cell r="D920">
            <v>93110059.109999999</v>
          </cell>
        </row>
        <row r="921">
          <cell r="A921">
            <v>916006</v>
          </cell>
          <cell r="B921" t="str">
            <v>A FAVOR DE OTRAS ENTIDADES DEL SISTEMA FINANCIERO</v>
          </cell>
          <cell r="C921">
            <v>21784781.440000001</v>
          </cell>
          <cell r="D921">
            <v>21784781.440000001</v>
          </cell>
        </row>
        <row r="922">
          <cell r="A922">
            <v>9160060101</v>
          </cell>
          <cell r="B922" t="str">
            <v>A FAVOR DE OTRAS ENTIDADES DEL SISTEMA FINANCIERO</v>
          </cell>
          <cell r="C922">
            <v>21784781.440000001</v>
          </cell>
          <cell r="D922">
            <v>21784781.440000001</v>
          </cell>
        </row>
        <row r="923">
          <cell r="A923">
            <v>916006010117</v>
          </cell>
          <cell r="B923" t="str">
            <v>PRESTAMOS A OTROS</v>
          </cell>
          <cell r="C923">
            <v>21784781.440000001</v>
          </cell>
          <cell r="D923">
            <v>21784781.440000001</v>
          </cell>
        </row>
        <row r="924">
          <cell r="A924">
            <v>91600601011701</v>
          </cell>
          <cell r="B924" t="str">
            <v>BANCOS</v>
          </cell>
          <cell r="C924">
            <v>21784781.440000001</v>
          </cell>
          <cell r="D924">
            <v>21784781.440000001</v>
          </cell>
        </row>
        <row r="925">
          <cell r="A925">
            <v>916007</v>
          </cell>
          <cell r="B925" t="str">
            <v>A FAVOR DE OTRAS ENTIDADES EXTRANJERAS</v>
          </cell>
          <cell r="C925">
            <v>71325277.670000002</v>
          </cell>
          <cell r="D925">
            <v>71325277.670000002</v>
          </cell>
        </row>
        <row r="926">
          <cell r="A926">
            <v>9160070101</v>
          </cell>
          <cell r="B926" t="str">
            <v>A FAVOR DE OTRAS ENTIDADES EXTRANJERAS</v>
          </cell>
          <cell r="C926">
            <v>71325277.670000002</v>
          </cell>
          <cell r="D926">
            <v>71325277.670000002</v>
          </cell>
        </row>
        <row r="927">
          <cell r="A927">
            <v>916007010117</v>
          </cell>
          <cell r="B927" t="str">
            <v>PRESTAMOS A OTROS</v>
          </cell>
          <cell r="C927">
            <v>71325277.670000002</v>
          </cell>
          <cell r="D927">
            <v>71325277.670000002</v>
          </cell>
        </row>
        <row r="928">
          <cell r="A928">
            <v>917</v>
          </cell>
          <cell r="B928" t="str">
            <v>SALDOS A CARGO DE DEUDORES</v>
          </cell>
          <cell r="C928">
            <v>275648.98</v>
          </cell>
          <cell r="D928">
            <v>275648.98</v>
          </cell>
        </row>
        <row r="929">
          <cell r="A929">
            <v>9170</v>
          </cell>
          <cell r="B929" t="str">
            <v>SALDOS A CARGO DE DEUDORES</v>
          </cell>
          <cell r="C929">
            <v>275648.98</v>
          </cell>
          <cell r="D929">
            <v>275648.98</v>
          </cell>
        </row>
        <row r="930">
          <cell r="A930">
            <v>917000</v>
          </cell>
          <cell r="B930" t="str">
            <v>SALDOS A CARGO DE DEUDORES</v>
          </cell>
          <cell r="C930">
            <v>275648.98</v>
          </cell>
          <cell r="D930">
            <v>275648.98</v>
          </cell>
        </row>
        <row r="931">
          <cell r="A931">
            <v>9170000001</v>
          </cell>
          <cell r="B931" t="str">
            <v>SALDOS A CARGO DE DEUDORES - ML</v>
          </cell>
          <cell r="C931">
            <v>275648.98</v>
          </cell>
          <cell r="D931">
            <v>275648.98</v>
          </cell>
        </row>
        <row r="932">
          <cell r="A932">
            <v>917000000104</v>
          </cell>
          <cell r="B932" t="str">
            <v>OTROS</v>
          </cell>
          <cell r="C932">
            <v>275648.98</v>
          </cell>
          <cell r="D932">
            <v>275648.98</v>
          </cell>
        </row>
        <row r="933">
          <cell r="A933">
            <v>92</v>
          </cell>
          <cell r="B933" t="str">
            <v>EXISTENCIAS EN LA BOVEDA</v>
          </cell>
          <cell r="C933">
            <v>174823255.41999999</v>
          </cell>
          <cell r="D933">
            <v>174823255.41999999</v>
          </cell>
        </row>
        <row r="934">
          <cell r="A934">
            <v>921</v>
          </cell>
          <cell r="B934" t="str">
            <v>DOCUMENTOS</v>
          </cell>
          <cell r="C934">
            <v>59518079.299999997</v>
          </cell>
          <cell r="D934">
            <v>59518079.299999997</v>
          </cell>
        </row>
        <row r="935">
          <cell r="A935">
            <v>9210</v>
          </cell>
          <cell r="B935" t="str">
            <v>DOCUMENTOS DE PRESTAMOS Y CREDITOS</v>
          </cell>
          <cell r="C935">
            <v>59518079.299999997</v>
          </cell>
          <cell r="D935">
            <v>59518079.299999997</v>
          </cell>
        </row>
        <row r="936">
          <cell r="A936">
            <v>921000</v>
          </cell>
          <cell r="B936" t="str">
            <v>DOCUMENTOS DE PRESTAMOS Y CREDITOS</v>
          </cell>
          <cell r="C936">
            <v>59518079.299999997</v>
          </cell>
          <cell r="D936">
            <v>59518079.299999997</v>
          </cell>
        </row>
        <row r="937">
          <cell r="A937">
            <v>9210000100</v>
          </cell>
          <cell r="B937" t="str">
            <v>CON HIPOTECA</v>
          </cell>
          <cell r="C937">
            <v>7450242.5899999999</v>
          </cell>
          <cell r="D937">
            <v>7450242.5899999999</v>
          </cell>
        </row>
        <row r="938">
          <cell r="A938">
            <v>9210000400</v>
          </cell>
          <cell r="B938" t="str">
            <v>CON PRENDA SIN DESPLAZAMIENTO</v>
          </cell>
          <cell r="C938">
            <v>52067836.710000001</v>
          </cell>
          <cell r="D938">
            <v>52067836.710000001</v>
          </cell>
        </row>
        <row r="939">
          <cell r="A939">
            <v>922</v>
          </cell>
          <cell r="B939" t="str">
            <v>INSTRUMENTOS FINANCIEROS Y OTROS DOCUMENTOS</v>
          </cell>
          <cell r="C939">
            <v>56603.65</v>
          </cell>
          <cell r="D939">
            <v>56603.65</v>
          </cell>
        </row>
        <row r="940">
          <cell r="A940">
            <v>9220</v>
          </cell>
          <cell r="B940" t="str">
            <v>INSTRUMENTOS FINANCIEROS Y OTROS DOCUMENTOS</v>
          </cell>
          <cell r="C940">
            <v>56603.65</v>
          </cell>
          <cell r="D940">
            <v>56603.65</v>
          </cell>
        </row>
        <row r="941">
          <cell r="A941">
            <v>922008</v>
          </cell>
          <cell r="B941" t="str">
            <v>DOCUMENTOS EN CUSTODIA</v>
          </cell>
          <cell r="C941">
            <v>56603.65</v>
          </cell>
          <cell r="D941">
            <v>56603.65</v>
          </cell>
        </row>
        <row r="942">
          <cell r="A942">
            <v>9220080101</v>
          </cell>
          <cell r="B942" t="str">
            <v>PROPIOS</v>
          </cell>
          <cell r="C942">
            <v>56603.65</v>
          </cell>
          <cell r="D942">
            <v>56603.65</v>
          </cell>
        </row>
        <row r="943">
          <cell r="A943">
            <v>923</v>
          </cell>
          <cell r="B943" t="str">
            <v>INTRUMENTOS FINANCIEROS DE INVERSION</v>
          </cell>
          <cell r="C943">
            <v>115049772.51000001</v>
          </cell>
          <cell r="D943">
            <v>115049772.51000001</v>
          </cell>
        </row>
        <row r="944">
          <cell r="A944">
            <v>9230</v>
          </cell>
          <cell r="B944" t="str">
            <v>A VALOR RAZONABLE CON CAMBIOS EN RESULTADOS (VRCR)</v>
          </cell>
          <cell r="C944">
            <v>104000000</v>
          </cell>
          <cell r="D944">
            <v>104000000</v>
          </cell>
        </row>
        <row r="945">
          <cell r="A945">
            <v>923001</v>
          </cell>
          <cell r="B945" t="str">
            <v>MANTENIDOS PARA NEGOCIAR DE DEUDA DISTINTOS A DERIVADOS</v>
          </cell>
          <cell r="C945">
            <v>104000000</v>
          </cell>
          <cell r="D945">
            <v>104000000</v>
          </cell>
        </row>
        <row r="946">
          <cell r="A946">
            <v>9230010201</v>
          </cell>
          <cell r="B946" t="str">
            <v>EMITIDOS POR EL ESTADO - ML</v>
          </cell>
          <cell r="C946">
            <v>104000000</v>
          </cell>
          <cell r="D946">
            <v>104000000</v>
          </cell>
        </row>
        <row r="947">
          <cell r="A947">
            <v>9234</v>
          </cell>
          <cell r="B947" t="str">
            <v>INSTRUMENTOS FINANCIEROS RESTRINGIDOS</v>
          </cell>
          <cell r="C947">
            <v>11049772.51</v>
          </cell>
          <cell r="D947">
            <v>11049772.51</v>
          </cell>
        </row>
        <row r="948">
          <cell r="A948">
            <v>923401</v>
          </cell>
          <cell r="B948" t="str">
            <v>DE DEUDA DESIGNADOS A VALOR RAZONABLE CON CAMBIOS EN RESULTA</v>
          </cell>
          <cell r="C948">
            <v>11049772.51</v>
          </cell>
          <cell r="D948">
            <v>11049772.51</v>
          </cell>
        </row>
        <row r="949">
          <cell r="A949">
            <v>9234010101</v>
          </cell>
          <cell r="B949" t="str">
            <v>MANTENIDOS PARA NEGOCIAR DISTINTOS A DERIVADOS - ML</v>
          </cell>
          <cell r="C949">
            <v>11049772.51</v>
          </cell>
          <cell r="D949">
            <v>11049772.51</v>
          </cell>
        </row>
        <row r="950">
          <cell r="A950">
            <v>923401010111</v>
          </cell>
          <cell r="B950" t="str">
            <v>EMITIDOS POR INSTITUCIONES EXTRANJERAS</v>
          </cell>
          <cell r="C950">
            <v>11049772.51</v>
          </cell>
          <cell r="D950">
            <v>11049772.51</v>
          </cell>
        </row>
        <row r="951">
          <cell r="A951">
            <v>924</v>
          </cell>
          <cell r="B951" t="str">
            <v>ACTIVOS CASTIGADOS</v>
          </cell>
          <cell r="C951">
            <v>198799.96</v>
          </cell>
          <cell r="D951">
            <v>198799.96</v>
          </cell>
        </row>
        <row r="952">
          <cell r="A952">
            <v>9240</v>
          </cell>
          <cell r="B952" t="str">
            <v>ACTIVOS CASTIGADOS</v>
          </cell>
          <cell r="C952">
            <v>198799.96</v>
          </cell>
          <cell r="D952">
            <v>198799.96</v>
          </cell>
        </row>
        <row r="953">
          <cell r="A953">
            <v>924001</v>
          </cell>
          <cell r="B953" t="str">
            <v>CARTERA DE PRESTAMOS</v>
          </cell>
          <cell r="C953">
            <v>68483.22</v>
          </cell>
          <cell r="D953">
            <v>68483.22</v>
          </cell>
        </row>
        <row r="954">
          <cell r="A954">
            <v>9240010001</v>
          </cell>
          <cell r="B954" t="str">
            <v>CARTERA DE PRESTAMOS - ML</v>
          </cell>
          <cell r="C954">
            <v>68483.22</v>
          </cell>
          <cell r="D954">
            <v>68483.22</v>
          </cell>
        </row>
        <row r="955">
          <cell r="A955">
            <v>924001000101</v>
          </cell>
          <cell r="B955" t="str">
            <v>CAPITAL</v>
          </cell>
          <cell r="C955">
            <v>61442.22</v>
          </cell>
          <cell r="D955">
            <v>61442.22</v>
          </cell>
        </row>
        <row r="956">
          <cell r="A956">
            <v>924001000102</v>
          </cell>
          <cell r="B956" t="str">
            <v>INTERESES</v>
          </cell>
          <cell r="C956">
            <v>7041</v>
          </cell>
          <cell r="D956">
            <v>7041</v>
          </cell>
        </row>
        <row r="957">
          <cell r="A957">
            <v>924003</v>
          </cell>
          <cell r="B957" t="str">
            <v>CUENTAS POR COBRAR</v>
          </cell>
          <cell r="C957">
            <v>130316.74</v>
          </cell>
          <cell r="D957">
            <v>130316.74</v>
          </cell>
        </row>
        <row r="958">
          <cell r="A958">
            <v>9240030001</v>
          </cell>
          <cell r="B958" t="str">
            <v>CUENTAS POR COBRAR</v>
          </cell>
          <cell r="C958">
            <v>130316.74</v>
          </cell>
          <cell r="D958">
            <v>130316.74</v>
          </cell>
        </row>
        <row r="959">
          <cell r="A959">
            <v>924003000107</v>
          </cell>
          <cell r="B959" t="str">
            <v>OTRAS</v>
          </cell>
          <cell r="C959">
            <v>130316.74</v>
          </cell>
          <cell r="D959">
            <v>130316.74</v>
          </cell>
        </row>
        <row r="960">
          <cell r="A960">
            <v>93</v>
          </cell>
          <cell r="B960" t="str">
            <v>INFORMACION FINANCIERA POR CONTRA</v>
          </cell>
          <cell r="C960">
            <v>-176122405.00999999</v>
          </cell>
          <cell r="D960">
            <v>-176122405.00999999</v>
          </cell>
        </row>
        <row r="961">
          <cell r="A961">
            <v>94</v>
          </cell>
          <cell r="B961" t="str">
            <v>EXISTENCIAS EN LA BOVEDA POR CONTRA</v>
          </cell>
          <cell r="C961">
            <v>-174823255.41999999</v>
          </cell>
          <cell r="D961">
            <v>-174823255.41999999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A798-C056-4F22-967A-726153C1E986}">
  <sheetPr>
    <pageSetUpPr fitToPage="1"/>
  </sheetPr>
  <dimension ref="A1:R95"/>
  <sheetViews>
    <sheetView showGridLines="0" zoomScale="60" zoomScaleNormal="60" zoomScaleSheetLayoutView="70" workbookViewId="0">
      <selection activeCell="C1" sqref="C1:K91"/>
    </sheetView>
  </sheetViews>
  <sheetFormatPr baseColWidth="10" defaultRowHeight="20.399999999999999" x14ac:dyDescent="0.35"/>
  <cols>
    <col min="1" max="2" width="14.33203125" style="1" customWidth="1"/>
    <col min="3" max="3" width="63" style="8" customWidth="1"/>
    <col min="4" max="4" width="1.109375" style="8" customWidth="1"/>
    <col min="5" max="5" width="19.88671875" style="8" bestFit="1" customWidth="1"/>
    <col min="6" max="6" width="1" style="8" customWidth="1"/>
    <col min="7" max="7" width="19.88671875" style="8" bestFit="1" customWidth="1"/>
    <col min="8" max="8" width="1" style="8" customWidth="1"/>
    <col min="9" max="9" width="25.88671875" style="8" bestFit="1" customWidth="1"/>
    <col min="10" max="10" width="0.6640625" style="8" customWidth="1"/>
    <col min="11" max="11" width="26.6640625" style="8" bestFit="1" customWidth="1"/>
    <col min="12" max="12" width="2" style="1" bestFit="1" customWidth="1"/>
    <col min="13" max="13" width="24.109375" style="1" customWidth="1"/>
    <col min="14" max="14" width="16.33203125" style="2" bestFit="1" customWidth="1"/>
    <col min="15" max="15" width="20.5546875" style="1" bestFit="1" customWidth="1"/>
    <col min="16" max="16" width="14.6640625" style="1" bestFit="1" customWidth="1"/>
    <col min="17" max="17" width="11.5546875" style="1"/>
    <col min="18" max="18" width="14.6640625" style="1" customWidth="1"/>
    <col min="19" max="258" width="11.5546875" style="1"/>
    <col min="259" max="259" width="63" style="1" customWidth="1"/>
    <col min="260" max="260" width="1.109375" style="1" customWidth="1"/>
    <col min="261" max="261" width="18" style="1" bestFit="1" customWidth="1"/>
    <col min="262" max="262" width="1" style="1" customWidth="1"/>
    <col min="263" max="263" width="18.33203125" style="1" bestFit="1" customWidth="1"/>
    <col min="264" max="264" width="1" style="1" customWidth="1"/>
    <col min="265" max="265" width="23.5546875" style="1" bestFit="1" customWidth="1"/>
    <col min="266" max="266" width="0.6640625" style="1" customWidth="1"/>
    <col min="267" max="267" width="26.6640625" style="1" bestFit="1" customWidth="1"/>
    <col min="268" max="268" width="2" style="1" bestFit="1" customWidth="1"/>
    <col min="269" max="269" width="24.109375" style="1" customWidth="1"/>
    <col min="270" max="270" width="16.33203125" style="1" bestFit="1" customWidth="1"/>
    <col min="271" max="271" width="11.5546875" style="1"/>
    <col min="272" max="272" width="14.6640625" style="1" bestFit="1" customWidth="1"/>
    <col min="273" max="273" width="11.5546875" style="1"/>
    <col min="274" max="274" width="14.6640625" style="1" customWidth="1"/>
    <col min="275" max="514" width="11.5546875" style="1"/>
    <col min="515" max="515" width="63" style="1" customWidth="1"/>
    <col min="516" max="516" width="1.109375" style="1" customWidth="1"/>
    <col min="517" max="517" width="18" style="1" bestFit="1" customWidth="1"/>
    <col min="518" max="518" width="1" style="1" customWidth="1"/>
    <col min="519" max="519" width="18.33203125" style="1" bestFit="1" customWidth="1"/>
    <col min="520" max="520" width="1" style="1" customWidth="1"/>
    <col min="521" max="521" width="23.5546875" style="1" bestFit="1" customWidth="1"/>
    <col min="522" max="522" width="0.6640625" style="1" customWidth="1"/>
    <col min="523" max="523" width="26.6640625" style="1" bestFit="1" customWidth="1"/>
    <col min="524" max="524" width="2" style="1" bestFit="1" customWidth="1"/>
    <col min="525" max="525" width="24.109375" style="1" customWidth="1"/>
    <col min="526" max="526" width="16.33203125" style="1" bestFit="1" customWidth="1"/>
    <col min="527" max="527" width="11.5546875" style="1"/>
    <col min="528" max="528" width="14.6640625" style="1" bestFit="1" customWidth="1"/>
    <col min="529" max="529" width="11.5546875" style="1"/>
    <col min="530" max="530" width="14.6640625" style="1" customWidth="1"/>
    <col min="531" max="770" width="11.5546875" style="1"/>
    <col min="771" max="771" width="63" style="1" customWidth="1"/>
    <col min="772" max="772" width="1.109375" style="1" customWidth="1"/>
    <col min="773" max="773" width="18" style="1" bestFit="1" customWidth="1"/>
    <col min="774" max="774" width="1" style="1" customWidth="1"/>
    <col min="775" max="775" width="18.33203125" style="1" bestFit="1" customWidth="1"/>
    <col min="776" max="776" width="1" style="1" customWidth="1"/>
    <col min="777" max="777" width="23.5546875" style="1" bestFit="1" customWidth="1"/>
    <col min="778" max="778" width="0.6640625" style="1" customWidth="1"/>
    <col min="779" max="779" width="26.6640625" style="1" bestFit="1" customWidth="1"/>
    <col min="780" max="780" width="2" style="1" bestFit="1" customWidth="1"/>
    <col min="781" max="781" width="24.109375" style="1" customWidth="1"/>
    <col min="782" max="782" width="16.33203125" style="1" bestFit="1" customWidth="1"/>
    <col min="783" max="783" width="11.5546875" style="1"/>
    <col min="784" max="784" width="14.6640625" style="1" bestFit="1" customWidth="1"/>
    <col min="785" max="785" width="11.5546875" style="1"/>
    <col min="786" max="786" width="14.6640625" style="1" customWidth="1"/>
    <col min="787" max="1026" width="11.5546875" style="1"/>
    <col min="1027" max="1027" width="63" style="1" customWidth="1"/>
    <col min="1028" max="1028" width="1.109375" style="1" customWidth="1"/>
    <col min="1029" max="1029" width="18" style="1" bestFit="1" customWidth="1"/>
    <col min="1030" max="1030" width="1" style="1" customWidth="1"/>
    <col min="1031" max="1031" width="18.33203125" style="1" bestFit="1" customWidth="1"/>
    <col min="1032" max="1032" width="1" style="1" customWidth="1"/>
    <col min="1033" max="1033" width="23.5546875" style="1" bestFit="1" customWidth="1"/>
    <col min="1034" max="1034" width="0.6640625" style="1" customWidth="1"/>
    <col min="1035" max="1035" width="26.6640625" style="1" bestFit="1" customWidth="1"/>
    <col min="1036" max="1036" width="2" style="1" bestFit="1" customWidth="1"/>
    <col min="1037" max="1037" width="24.109375" style="1" customWidth="1"/>
    <col min="1038" max="1038" width="16.33203125" style="1" bestFit="1" customWidth="1"/>
    <col min="1039" max="1039" width="11.5546875" style="1"/>
    <col min="1040" max="1040" width="14.6640625" style="1" bestFit="1" customWidth="1"/>
    <col min="1041" max="1041" width="11.5546875" style="1"/>
    <col min="1042" max="1042" width="14.6640625" style="1" customWidth="1"/>
    <col min="1043" max="1282" width="11.5546875" style="1"/>
    <col min="1283" max="1283" width="63" style="1" customWidth="1"/>
    <col min="1284" max="1284" width="1.109375" style="1" customWidth="1"/>
    <col min="1285" max="1285" width="18" style="1" bestFit="1" customWidth="1"/>
    <col min="1286" max="1286" width="1" style="1" customWidth="1"/>
    <col min="1287" max="1287" width="18.33203125" style="1" bestFit="1" customWidth="1"/>
    <col min="1288" max="1288" width="1" style="1" customWidth="1"/>
    <col min="1289" max="1289" width="23.5546875" style="1" bestFit="1" customWidth="1"/>
    <col min="1290" max="1290" width="0.6640625" style="1" customWidth="1"/>
    <col min="1291" max="1291" width="26.6640625" style="1" bestFit="1" customWidth="1"/>
    <col min="1292" max="1292" width="2" style="1" bestFit="1" customWidth="1"/>
    <col min="1293" max="1293" width="24.109375" style="1" customWidth="1"/>
    <col min="1294" max="1294" width="16.33203125" style="1" bestFit="1" customWidth="1"/>
    <col min="1295" max="1295" width="11.5546875" style="1"/>
    <col min="1296" max="1296" width="14.6640625" style="1" bestFit="1" customWidth="1"/>
    <col min="1297" max="1297" width="11.5546875" style="1"/>
    <col min="1298" max="1298" width="14.6640625" style="1" customWidth="1"/>
    <col min="1299" max="1538" width="11.5546875" style="1"/>
    <col min="1539" max="1539" width="63" style="1" customWidth="1"/>
    <col min="1540" max="1540" width="1.109375" style="1" customWidth="1"/>
    <col min="1541" max="1541" width="18" style="1" bestFit="1" customWidth="1"/>
    <col min="1542" max="1542" width="1" style="1" customWidth="1"/>
    <col min="1543" max="1543" width="18.33203125" style="1" bestFit="1" customWidth="1"/>
    <col min="1544" max="1544" width="1" style="1" customWidth="1"/>
    <col min="1545" max="1545" width="23.5546875" style="1" bestFit="1" customWidth="1"/>
    <col min="1546" max="1546" width="0.6640625" style="1" customWidth="1"/>
    <col min="1547" max="1547" width="26.6640625" style="1" bestFit="1" customWidth="1"/>
    <col min="1548" max="1548" width="2" style="1" bestFit="1" customWidth="1"/>
    <col min="1549" max="1549" width="24.109375" style="1" customWidth="1"/>
    <col min="1550" max="1550" width="16.33203125" style="1" bestFit="1" customWidth="1"/>
    <col min="1551" max="1551" width="11.5546875" style="1"/>
    <col min="1552" max="1552" width="14.6640625" style="1" bestFit="1" customWidth="1"/>
    <col min="1553" max="1553" width="11.5546875" style="1"/>
    <col min="1554" max="1554" width="14.6640625" style="1" customWidth="1"/>
    <col min="1555" max="1794" width="11.5546875" style="1"/>
    <col min="1795" max="1795" width="63" style="1" customWidth="1"/>
    <col min="1796" max="1796" width="1.109375" style="1" customWidth="1"/>
    <col min="1797" max="1797" width="18" style="1" bestFit="1" customWidth="1"/>
    <col min="1798" max="1798" width="1" style="1" customWidth="1"/>
    <col min="1799" max="1799" width="18.33203125" style="1" bestFit="1" customWidth="1"/>
    <col min="1800" max="1800" width="1" style="1" customWidth="1"/>
    <col min="1801" max="1801" width="23.5546875" style="1" bestFit="1" customWidth="1"/>
    <col min="1802" max="1802" width="0.6640625" style="1" customWidth="1"/>
    <col min="1803" max="1803" width="26.6640625" style="1" bestFit="1" customWidth="1"/>
    <col min="1804" max="1804" width="2" style="1" bestFit="1" customWidth="1"/>
    <col min="1805" max="1805" width="24.109375" style="1" customWidth="1"/>
    <col min="1806" max="1806" width="16.33203125" style="1" bestFit="1" customWidth="1"/>
    <col min="1807" max="1807" width="11.5546875" style="1"/>
    <col min="1808" max="1808" width="14.6640625" style="1" bestFit="1" customWidth="1"/>
    <col min="1809" max="1809" width="11.5546875" style="1"/>
    <col min="1810" max="1810" width="14.6640625" style="1" customWidth="1"/>
    <col min="1811" max="2050" width="11.5546875" style="1"/>
    <col min="2051" max="2051" width="63" style="1" customWidth="1"/>
    <col min="2052" max="2052" width="1.109375" style="1" customWidth="1"/>
    <col min="2053" max="2053" width="18" style="1" bestFit="1" customWidth="1"/>
    <col min="2054" max="2054" width="1" style="1" customWidth="1"/>
    <col min="2055" max="2055" width="18.33203125" style="1" bestFit="1" customWidth="1"/>
    <col min="2056" max="2056" width="1" style="1" customWidth="1"/>
    <col min="2057" max="2057" width="23.5546875" style="1" bestFit="1" customWidth="1"/>
    <col min="2058" max="2058" width="0.6640625" style="1" customWidth="1"/>
    <col min="2059" max="2059" width="26.6640625" style="1" bestFit="1" customWidth="1"/>
    <col min="2060" max="2060" width="2" style="1" bestFit="1" customWidth="1"/>
    <col min="2061" max="2061" width="24.109375" style="1" customWidth="1"/>
    <col min="2062" max="2062" width="16.33203125" style="1" bestFit="1" customWidth="1"/>
    <col min="2063" max="2063" width="11.5546875" style="1"/>
    <col min="2064" max="2064" width="14.6640625" style="1" bestFit="1" customWidth="1"/>
    <col min="2065" max="2065" width="11.5546875" style="1"/>
    <col min="2066" max="2066" width="14.6640625" style="1" customWidth="1"/>
    <col min="2067" max="2306" width="11.5546875" style="1"/>
    <col min="2307" max="2307" width="63" style="1" customWidth="1"/>
    <col min="2308" max="2308" width="1.109375" style="1" customWidth="1"/>
    <col min="2309" max="2309" width="18" style="1" bestFit="1" customWidth="1"/>
    <col min="2310" max="2310" width="1" style="1" customWidth="1"/>
    <col min="2311" max="2311" width="18.33203125" style="1" bestFit="1" customWidth="1"/>
    <col min="2312" max="2312" width="1" style="1" customWidth="1"/>
    <col min="2313" max="2313" width="23.5546875" style="1" bestFit="1" customWidth="1"/>
    <col min="2314" max="2314" width="0.6640625" style="1" customWidth="1"/>
    <col min="2315" max="2315" width="26.6640625" style="1" bestFit="1" customWidth="1"/>
    <col min="2316" max="2316" width="2" style="1" bestFit="1" customWidth="1"/>
    <col min="2317" max="2317" width="24.109375" style="1" customWidth="1"/>
    <col min="2318" max="2318" width="16.33203125" style="1" bestFit="1" customWidth="1"/>
    <col min="2319" max="2319" width="11.5546875" style="1"/>
    <col min="2320" max="2320" width="14.6640625" style="1" bestFit="1" customWidth="1"/>
    <col min="2321" max="2321" width="11.5546875" style="1"/>
    <col min="2322" max="2322" width="14.6640625" style="1" customWidth="1"/>
    <col min="2323" max="2562" width="11.5546875" style="1"/>
    <col min="2563" max="2563" width="63" style="1" customWidth="1"/>
    <col min="2564" max="2564" width="1.109375" style="1" customWidth="1"/>
    <col min="2565" max="2565" width="18" style="1" bestFit="1" customWidth="1"/>
    <col min="2566" max="2566" width="1" style="1" customWidth="1"/>
    <col min="2567" max="2567" width="18.33203125" style="1" bestFit="1" customWidth="1"/>
    <col min="2568" max="2568" width="1" style="1" customWidth="1"/>
    <col min="2569" max="2569" width="23.5546875" style="1" bestFit="1" customWidth="1"/>
    <col min="2570" max="2570" width="0.6640625" style="1" customWidth="1"/>
    <col min="2571" max="2571" width="26.6640625" style="1" bestFit="1" customWidth="1"/>
    <col min="2572" max="2572" width="2" style="1" bestFit="1" customWidth="1"/>
    <col min="2573" max="2573" width="24.109375" style="1" customWidth="1"/>
    <col min="2574" max="2574" width="16.33203125" style="1" bestFit="1" customWidth="1"/>
    <col min="2575" max="2575" width="11.5546875" style="1"/>
    <col min="2576" max="2576" width="14.6640625" style="1" bestFit="1" customWidth="1"/>
    <col min="2577" max="2577" width="11.5546875" style="1"/>
    <col min="2578" max="2578" width="14.6640625" style="1" customWidth="1"/>
    <col min="2579" max="2818" width="11.5546875" style="1"/>
    <col min="2819" max="2819" width="63" style="1" customWidth="1"/>
    <col min="2820" max="2820" width="1.109375" style="1" customWidth="1"/>
    <col min="2821" max="2821" width="18" style="1" bestFit="1" customWidth="1"/>
    <col min="2822" max="2822" width="1" style="1" customWidth="1"/>
    <col min="2823" max="2823" width="18.33203125" style="1" bestFit="1" customWidth="1"/>
    <col min="2824" max="2824" width="1" style="1" customWidth="1"/>
    <col min="2825" max="2825" width="23.5546875" style="1" bestFit="1" customWidth="1"/>
    <col min="2826" max="2826" width="0.6640625" style="1" customWidth="1"/>
    <col min="2827" max="2827" width="26.6640625" style="1" bestFit="1" customWidth="1"/>
    <col min="2828" max="2828" width="2" style="1" bestFit="1" customWidth="1"/>
    <col min="2829" max="2829" width="24.109375" style="1" customWidth="1"/>
    <col min="2830" max="2830" width="16.33203125" style="1" bestFit="1" customWidth="1"/>
    <col min="2831" max="2831" width="11.5546875" style="1"/>
    <col min="2832" max="2832" width="14.6640625" style="1" bestFit="1" customWidth="1"/>
    <col min="2833" max="2833" width="11.5546875" style="1"/>
    <col min="2834" max="2834" width="14.6640625" style="1" customWidth="1"/>
    <col min="2835" max="3074" width="11.5546875" style="1"/>
    <col min="3075" max="3075" width="63" style="1" customWidth="1"/>
    <col min="3076" max="3076" width="1.109375" style="1" customWidth="1"/>
    <col min="3077" max="3077" width="18" style="1" bestFit="1" customWidth="1"/>
    <col min="3078" max="3078" width="1" style="1" customWidth="1"/>
    <col min="3079" max="3079" width="18.33203125" style="1" bestFit="1" customWidth="1"/>
    <col min="3080" max="3080" width="1" style="1" customWidth="1"/>
    <col min="3081" max="3081" width="23.5546875" style="1" bestFit="1" customWidth="1"/>
    <col min="3082" max="3082" width="0.6640625" style="1" customWidth="1"/>
    <col min="3083" max="3083" width="26.6640625" style="1" bestFit="1" customWidth="1"/>
    <col min="3084" max="3084" width="2" style="1" bestFit="1" customWidth="1"/>
    <col min="3085" max="3085" width="24.109375" style="1" customWidth="1"/>
    <col min="3086" max="3086" width="16.33203125" style="1" bestFit="1" customWidth="1"/>
    <col min="3087" max="3087" width="11.5546875" style="1"/>
    <col min="3088" max="3088" width="14.6640625" style="1" bestFit="1" customWidth="1"/>
    <col min="3089" max="3089" width="11.5546875" style="1"/>
    <col min="3090" max="3090" width="14.6640625" style="1" customWidth="1"/>
    <col min="3091" max="3330" width="11.5546875" style="1"/>
    <col min="3331" max="3331" width="63" style="1" customWidth="1"/>
    <col min="3332" max="3332" width="1.109375" style="1" customWidth="1"/>
    <col min="3333" max="3333" width="18" style="1" bestFit="1" customWidth="1"/>
    <col min="3334" max="3334" width="1" style="1" customWidth="1"/>
    <col min="3335" max="3335" width="18.33203125" style="1" bestFit="1" customWidth="1"/>
    <col min="3336" max="3336" width="1" style="1" customWidth="1"/>
    <col min="3337" max="3337" width="23.5546875" style="1" bestFit="1" customWidth="1"/>
    <col min="3338" max="3338" width="0.6640625" style="1" customWidth="1"/>
    <col min="3339" max="3339" width="26.6640625" style="1" bestFit="1" customWidth="1"/>
    <col min="3340" max="3340" width="2" style="1" bestFit="1" customWidth="1"/>
    <col min="3341" max="3341" width="24.109375" style="1" customWidth="1"/>
    <col min="3342" max="3342" width="16.33203125" style="1" bestFit="1" customWidth="1"/>
    <col min="3343" max="3343" width="11.5546875" style="1"/>
    <col min="3344" max="3344" width="14.6640625" style="1" bestFit="1" customWidth="1"/>
    <col min="3345" max="3345" width="11.5546875" style="1"/>
    <col min="3346" max="3346" width="14.6640625" style="1" customWidth="1"/>
    <col min="3347" max="3586" width="11.5546875" style="1"/>
    <col min="3587" max="3587" width="63" style="1" customWidth="1"/>
    <col min="3588" max="3588" width="1.109375" style="1" customWidth="1"/>
    <col min="3589" max="3589" width="18" style="1" bestFit="1" customWidth="1"/>
    <col min="3590" max="3590" width="1" style="1" customWidth="1"/>
    <col min="3591" max="3591" width="18.33203125" style="1" bestFit="1" customWidth="1"/>
    <col min="3592" max="3592" width="1" style="1" customWidth="1"/>
    <col min="3593" max="3593" width="23.5546875" style="1" bestFit="1" customWidth="1"/>
    <col min="3594" max="3594" width="0.6640625" style="1" customWidth="1"/>
    <col min="3595" max="3595" width="26.6640625" style="1" bestFit="1" customWidth="1"/>
    <col min="3596" max="3596" width="2" style="1" bestFit="1" customWidth="1"/>
    <col min="3597" max="3597" width="24.109375" style="1" customWidth="1"/>
    <col min="3598" max="3598" width="16.33203125" style="1" bestFit="1" customWidth="1"/>
    <col min="3599" max="3599" width="11.5546875" style="1"/>
    <col min="3600" max="3600" width="14.6640625" style="1" bestFit="1" customWidth="1"/>
    <col min="3601" max="3601" width="11.5546875" style="1"/>
    <col min="3602" max="3602" width="14.6640625" style="1" customWidth="1"/>
    <col min="3603" max="3842" width="11.5546875" style="1"/>
    <col min="3843" max="3843" width="63" style="1" customWidth="1"/>
    <col min="3844" max="3844" width="1.109375" style="1" customWidth="1"/>
    <col min="3845" max="3845" width="18" style="1" bestFit="1" customWidth="1"/>
    <col min="3846" max="3846" width="1" style="1" customWidth="1"/>
    <col min="3847" max="3847" width="18.33203125" style="1" bestFit="1" customWidth="1"/>
    <col min="3848" max="3848" width="1" style="1" customWidth="1"/>
    <col min="3849" max="3849" width="23.5546875" style="1" bestFit="1" customWidth="1"/>
    <col min="3850" max="3850" width="0.6640625" style="1" customWidth="1"/>
    <col min="3851" max="3851" width="26.6640625" style="1" bestFit="1" customWidth="1"/>
    <col min="3852" max="3852" width="2" style="1" bestFit="1" customWidth="1"/>
    <col min="3853" max="3853" width="24.109375" style="1" customWidth="1"/>
    <col min="3854" max="3854" width="16.33203125" style="1" bestFit="1" customWidth="1"/>
    <col min="3855" max="3855" width="11.5546875" style="1"/>
    <col min="3856" max="3856" width="14.6640625" style="1" bestFit="1" customWidth="1"/>
    <col min="3857" max="3857" width="11.5546875" style="1"/>
    <col min="3858" max="3858" width="14.6640625" style="1" customWidth="1"/>
    <col min="3859" max="4098" width="11.5546875" style="1"/>
    <col min="4099" max="4099" width="63" style="1" customWidth="1"/>
    <col min="4100" max="4100" width="1.109375" style="1" customWidth="1"/>
    <col min="4101" max="4101" width="18" style="1" bestFit="1" customWidth="1"/>
    <col min="4102" max="4102" width="1" style="1" customWidth="1"/>
    <col min="4103" max="4103" width="18.33203125" style="1" bestFit="1" customWidth="1"/>
    <col min="4104" max="4104" width="1" style="1" customWidth="1"/>
    <col min="4105" max="4105" width="23.5546875" style="1" bestFit="1" customWidth="1"/>
    <col min="4106" max="4106" width="0.6640625" style="1" customWidth="1"/>
    <col min="4107" max="4107" width="26.6640625" style="1" bestFit="1" customWidth="1"/>
    <col min="4108" max="4108" width="2" style="1" bestFit="1" customWidth="1"/>
    <col min="4109" max="4109" width="24.109375" style="1" customWidth="1"/>
    <col min="4110" max="4110" width="16.33203125" style="1" bestFit="1" customWidth="1"/>
    <col min="4111" max="4111" width="11.5546875" style="1"/>
    <col min="4112" max="4112" width="14.6640625" style="1" bestFit="1" customWidth="1"/>
    <col min="4113" max="4113" width="11.5546875" style="1"/>
    <col min="4114" max="4114" width="14.6640625" style="1" customWidth="1"/>
    <col min="4115" max="4354" width="11.5546875" style="1"/>
    <col min="4355" max="4355" width="63" style="1" customWidth="1"/>
    <col min="4356" max="4356" width="1.109375" style="1" customWidth="1"/>
    <col min="4357" max="4357" width="18" style="1" bestFit="1" customWidth="1"/>
    <col min="4358" max="4358" width="1" style="1" customWidth="1"/>
    <col min="4359" max="4359" width="18.33203125" style="1" bestFit="1" customWidth="1"/>
    <col min="4360" max="4360" width="1" style="1" customWidth="1"/>
    <col min="4361" max="4361" width="23.5546875" style="1" bestFit="1" customWidth="1"/>
    <col min="4362" max="4362" width="0.6640625" style="1" customWidth="1"/>
    <col min="4363" max="4363" width="26.6640625" style="1" bestFit="1" customWidth="1"/>
    <col min="4364" max="4364" width="2" style="1" bestFit="1" customWidth="1"/>
    <col min="4365" max="4365" width="24.109375" style="1" customWidth="1"/>
    <col min="4366" max="4366" width="16.33203125" style="1" bestFit="1" customWidth="1"/>
    <col min="4367" max="4367" width="11.5546875" style="1"/>
    <col min="4368" max="4368" width="14.6640625" style="1" bestFit="1" customWidth="1"/>
    <col min="4369" max="4369" width="11.5546875" style="1"/>
    <col min="4370" max="4370" width="14.6640625" style="1" customWidth="1"/>
    <col min="4371" max="4610" width="11.5546875" style="1"/>
    <col min="4611" max="4611" width="63" style="1" customWidth="1"/>
    <col min="4612" max="4612" width="1.109375" style="1" customWidth="1"/>
    <col min="4613" max="4613" width="18" style="1" bestFit="1" customWidth="1"/>
    <col min="4614" max="4614" width="1" style="1" customWidth="1"/>
    <col min="4615" max="4615" width="18.33203125" style="1" bestFit="1" customWidth="1"/>
    <col min="4616" max="4616" width="1" style="1" customWidth="1"/>
    <col min="4617" max="4617" width="23.5546875" style="1" bestFit="1" customWidth="1"/>
    <col min="4618" max="4618" width="0.6640625" style="1" customWidth="1"/>
    <col min="4619" max="4619" width="26.6640625" style="1" bestFit="1" customWidth="1"/>
    <col min="4620" max="4620" width="2" style="1" bestFit="1" customWidth="1"/>
    <col min="4621" max="4621" width="24.109375" style="1" customWidth="1"/>
    <col min="4622" max="4622" width="16.33203125" style="1" bestFit="1" customWidth="1"/>
    <col min="4623" max="4623" width="11.5546875" style="1"/>
    <col min="4624" max="4624" width="14.6640625" style="1" bestFit="1" customWidth="1"/>
    <col min="4625" max="4625" width="11.5546875" style="1"/>
    <col min="4626" max="4626" width="14.6640625" style="1" customWidth="1"/>
    <col min="4627" max="4866" width="11.5546875" style="1"/>
    <col min="4867" max="4867" width="63" style="1" customWidth="1"/>
    <col min="4868" max="4868" width="1.109375" style="1" customWidth="1"/>
    <col min="4869" max="4869" width="18" style="1" bestFit="1" customWidth="1"/>
    <col min="4870" max="4870" width="1" style="1" customWidth="1"/>
    <col min="4871" max="4871" width="18.33203125" style="1" bestFit="1" customWidth="1"/>
    <col min="4872" max="4872" width="1" style="1" customWidth="1"/>
    <col min="4873" max="4873" width="23.5546875" style="1" bestFit="1" customWidth="1"/>
    <col min="4874" max="4874" width="0.6640625" style="1" customWidth="1"/>
    <col min="4875" max="4875" width="26.6640625" style="1" bestFit="1" customWidth="1"/>
    <col min="4876" max="4876" width="2" style="1" bestFit="1" customWidth="1"/>
    <col min="4877" max="4877" width="24.109375" style="1" customWidth="1"/>
    <col min="4878" max="4878" width="16.33203125" style="1" bestFit="1" customWidth="1"/>
    <col min="4879" max="4879" width="11.5546875" style="1"/>
    <col min="4880" max="4880" width="14.6640625" style="1" bestFit="1" customWidth="1"/>
    <col min="4881" max="4881" width="11.5546875" style="1"/>
    <col min="4882" max="4882" width="14.6640625" style="1" customWidth="1"/>
    <col min="4883" max="5122" width="11.5546875" style="1"/>
    <col min="5123" max="5123" width="63" style="1" customWidth="1"/>
    <col min="5124" max="5124" width="1.109375" style="1" customWidth="1"/>
    <col min="5125" max="5125" width="18" style="1" bestFit="1" customWidth="1"/>
    <col min="5126" max="5126" width="1" style="1" customWidth="1"/>
    <col min="5127" max="5127" width="18.33203125" style="1" bestFit="1" customWidth="1"/>
    <col min="5128" max="5128" width="1" style="1" customWidth="1"/>
    <col min="5129" max="5129" width="23.5546875" style="1" bestFit="1" customWidth="1"/>
    <col min="5130" max="5130" width="0.6640625" style="1" customWidth="1"/>
    <col min="5131" max="5131" width="26.6640625" style="1" bestFit="1" customWidth="1"/>
    <col min="5132" max="5132" width="2" style="1" bestFit="1" customWidth="1"/>
    <col min="5133" max="5133" width="24.109375" style="1" customWidth="1"/>
    <col min="5134" max="5134" width="16.33203125" style="1" bestFit="1" customWidth="1"/>
    <col min="5135" max="5135" width="11.5546875" style="1"/>
    <col min="5136" max="5136" width="14.6640625" style="1" bestFit="1" customWidth="1"/>
    <col min="5137" max="5137" width="11.5546875" style="1"/>
    <col min="5138" max="5138" width="14.6640625" style="1" customWidth="1"/>
    <col min="5139" max="5378" width="11.5546875" style="1"/>
    <col min="5379" max="5379" width="63" style="1" customWidth="1"/>
    <col min="5380" max="5380" width="1.109375" style="1" customWidth="1"/>
    <col min="5381" max="5381" width="18" style="1" bestFit="1" customWidth="1"/>
    <col min="5382" max="5382" width="1" style="1" customWidth="1"/>
    <col min="5383" max="5383" width="18.33203125" style="1" bestFit="1" customWidth="1"/>
    <col min="5384" max="5384" width="1" style="1" customWidth="1"/>
    <col min="5385" max="5385" width="23.5546875" style="1" bestFit="1" customWidth="1"/>
    <col min="5386" max="5386" width="0.6640625" style="1" customWidth="1"/>
    <col min="5387" max="5387" width="26.6640625" style="1" bestFit="1" customWidth="1"/>
    <col min="5388" max="5388" width="2" style="1" bestFit="1" customWidth="1"/>
    <col min="5389" max="5389" width="24.109375" style="1" customWidth="1"/>
    <col min="5390" max="5390" width="16.33203125" style="1" bestFit="1" customWidth="1"/>
    <col min="5391" max="5391" width="11.5546875" style="1"/>
    <col min="5392" max="5392" width="14.6640625" style="1" bestFit="1" customWidth="1"/>
    <col min="5393" max="5393" width="11.5546875" style="1"/>
    <col min="5394" max="5394" width="14.6640625" style="1" customWidth="1"/>
    <col min="5395" max="5634" width="11.5546875" style="1"/>
    <col min="5635" max="5635" width="63" style="1" customWidth="1"/>
    <col min="5636" max="5636" width="1.109375" style="1" customWidth="1"/>
    <col min="5637" max="5637" width="18" style="1" bestFit="1" customWidth="1"/>
    <col min="5638" max="5638" width="1" style="1" customWidth="1"/>
    <col min="5639" max="5639" width="18.33203125" style="1" bestFit="1" customWidth="1"/>
    <col min="5640" max="5640" width="1" style="1" customWidth="1"/>
    <col min="5641" max="5641" width="23.5546875" style="1" bestFit="1" customWidth="1"/>
    <col min="5642" max="5642" width="0.6640625" style="1" customWidth="1"/>
    <col min="5643" max="5643" width="26.6640625" style="1" bestFit="1" customWidth="1"/>
    <col min="5644" max="5644" width="2" style="1" bestFit="1" customWidth="1"/>
    <col min="5645" max="5645" width="24.109375" style="1" customWidth="1"/>
    <col min="5646" max="5646" width="16.33203125" style="1" bestFit="1" customWidth="1"/>
    <col min="5647" max="5647" width="11.5546875" style="1"/>
    <col min="5648" max="5648" width="14.6640625" style="1" bestFit="1" customWidth="1"/>
    <col min="5649" max="5649" width="11.5546875" style="1"/>
    <col min="5650" max="5650" width="14.6640625" style="1" customWidth="1"/>
    <col min="5651" max="5890" width="11.5546875" style="1"/>
    <col min="5891" max="5891" width="63" style="1" customWidth="1"/>
    <col min="5892" max="5892" width="1.109375" style="1" customWidth="1"/>
    <col min="5893" max="5893" width="18" style="1" bestFit="1" customWidth="1"/>
    <col min="5894" max="5894" width="1" style="1" customWidth="1"/>
    <col min="5895" max="5895" width="18.33203125" style="1" bestFit="1" customWidth="1"/>
    <col min="5896" max="5896" width="1" style="1" customWidth="1"/>
    <col min="5897" max="5897" width="23.5546875" style="1" bestFit="1" customWidth="1"/>
    <col min="5898" max="5898" width="0.6640625" style="1" customWidth="1"/>
    <col min="5899" max="5899" width="26.6640625" style="1" bestFit="1" customWidth="1"/>
    <col min="5900" max="5900" width="2" style="1" bestFit="1" customWidth="1"/>
    <col min="5901" max="5901" width="24.109375" style="1" customWidth="1"/>
    <col min="5902" max="5902" width="16.33203125" style="1" bestFit="1" customWidth="1"/>
    <col min="5903" max="5903" width="11.5546875" style="1"/>
    <col min="5904" max="5904" width="14.6640625" style="1" bestFit="1" customWidth="1"/>
    <col min="5905" max="5905" width="11.5546875" style="1"/>
    <col min="5906" max="5906" width="14.6640625" style="1" customWidth="1"/>
    <col min="5907" max="6146" width="11.5546875" style="1"/>
    <col min="6147" max="6147" width="63" style="1" customWidth="1"/>
    <col min="6148" max="6148" width="1.109375" style="1" customWidth="1"/>
    <col min="6149" max="6149" width="18" style="1" bestFit="1" customWidth="1"/>
    <col min="6150" max="6150" width="1" style="1" customWidth="1"/>
    <col min="6151" max="6151" width="18.33203125" style="1" bestFit="1" customWidth="1"/>
    <col min="6152" max="6152" width="1" style="1" customWidth="1"/>
    <col min="6153" max="6153" width="23.5546875" style="1" bestFit="1" customWidth="1"/>
    <col min="6154" max="6154" width="0.6640625" style="1" customWidth="1"/>
    <col min="6155" max="6155" width="26.6640625" style="1" bestFit="1" customWidth="1"/>
    <col min="6156" max="6156" width="2" style="1" bestFit="1" customWidth="1"/>
    <col min="6157" max="6157" width="24.109375" style="1" customWidth="1"/>
    <col min="6158" max="6158" width="16.33203125" style="1" bestFit="1" customWidth="1"/>
    <col min="6159" max="6159" width="11.5546875" style="1"/>
    <col min="6160" max="6160" width="14.6640625" style="1" bestFit="1" customWidth="1"/>
    <col min="6161" max="6161" width="11.5546875" style="1"/>
    <col min="6162" max="6162" width="14.6640625" style="1" customWidth="1"/>
    <col min="6163" max="6402" width="11.5546875" style="1"/>
    <col min="6403" max="6403" width="63" style="1" customWidth="1"/>
    <col min="6404" max="6404" width="1.109375" style="1" customWidth="1"/>
    <col min="6405" max="6405" width="18" style="1" bestFit="1" customWidth="1"/>
    <col min="6406" max="6406" width="1" style="1" customWidth="1"/>
    <col min="6407" max="6407" width="18.33203125" style="1" bestFit="1" customWidth="1"/>
    <col min="6408" max="6408" width="1" style="1" customWidth="1"/>
    <col min="6409" max="6409" width="23.5546875" style="1" bestFit="1" customWidth="1"/>
    <col min="6410" max="6410" width="0.6640625" style="1" customWidth="1"/>
    <col min="6411" max="6411" width="26.6640625" style="1" bestFit="1" customWidth="1"/>
    <col min="6412" max="6412" width="2" style="1" bestFit="1" customWidth="1"/>
    <col min="6413" max="6413" width="24.109375" style="1" customWidth="1"/>
    <col min="6414" max="6414" width="16.33203125" style="1" bestFit="1" customWidth="1"/>
    <col min="6415" max="6415" width="11.5546875" style="1"/>
    <col min="6416" max="6416" width="14.6640625" style="1" bestFit="1" customWidth="1"/>
    <col min="6417" max="6417" width="11.5546875" style="1"/>
    <col min="6418" max="6418" width="14.6640625" style="1" customWidth="1"/>
    <col min="6419" max="6658" width="11.5546875" style="1"/>
    <col min="6659" max="6659" width="63" style="1" customWidth="1"/>
    <col min="6660" max="6660" width="1.109375" style="1" customWidth="1"/>
    <col min="6661" max="6661" width="18" style="1" bestFit="1" customWidth="1"/>
    <col min="6662" max="6662" width="1" style="1" customWidth="1"/>
    <col min="6663" max="6663" width="18.33203125" style="1" bestFit="1" customWidth="1"/>
    <col min="6664" max="6664" width="1" style="1" customWidth="1"/>
    <col min="6665" max="6665" width="23.5546875" style="1" bestFit="1" customWidth="1"/>
    <col min="6666" max="6666" width="0.6640625" style="1" customWidth="1"/>
    <col min="6667" max="6667" width="26.6640625" style="1" bestFit="1" customWidth="1"/>
    <col min="6668" max="6668" width="2" style="1" bestFit="1" customWidth="1"/>
    <col min="6669" max="6669" width="24.109375" style="1" customWidth="1"/>
    <col min="6670" max="6670" width="16.33203125" style="1" bestFit="1" customWidth="1"/>
    <col min="6671" max="6671" width="11.5546875" style="1"/>
    <col min="6672" max="6672" width="14.6640625" style="1" bestFit="1" customWidth="1"/>
    <col min="6673" max="6673" width="11.5546875" style="1"/>
    <col min="6674" max="6674" width="14.6640625" style="1" customWidth="1"/>
    <col min="6675" max="6914" width="11.5546875" style="1"/>
    <col min="6915" max="6915" width="63" style="1" customWidth="1"/>
    <col min="6916" max="6916" width="1.109375" style="1" customWidth="1"/>
    <col min="6917" max="6917" width="18" style="1" bestFit="1" customWidth="1"/>
    <col min="6918" max="6918" width="1" style="1" customWidth="1"/>
    <col min="6919" max="6919" width="18.33203125" style="1" bestFit="1" customWidth="1"/>
    <col min="6920" max="6920" width="1" style="1" customWidth="1"/>
    <col min="6921" max="6921" width="23.5546875" style="1" bestFit="1" customWidth="1"/>
    <col min="6922" max="6922" width="0.6640625" style="1" customWidth="1"/>
    <col min="6923" max="6923" width="26.6640625" style="1" bestFit="1" customWidth="1"/>
    <col min="6924" max="6924" width="2" style="1" bestFit="1" customWidth="1"/>
    <col min="6925" max="6925" width="24.109375" style="1" customWidth="1"/>
    <col min="6926" max="6926" width="16.33203125" style="1" bestFit="1" customWidth="1"/>
    <col min="6927" max="6927" width="11.5546875" style="1"/>
    <col min="6928" max="6928" width="14.6640625" style="1" bestFit="1" customWidth="1"/>
    <col min="6929" max="6929" width="11.5546875" style="1"/>
    <col min="6930" max="6930" width="14.6640625" style="1" customWidth="1"/>
    <col min="6931" max="7170" width="11.5546875" style="1"/>
    <col min="7171" max="7171" width="63" style="1" customWidth="1"/>
    <col min="7172" max="7172" width="1.109375" style="1" customWidth="1"/>
    <col min="7173" max="7173" width="18" style="1" bestFit="1" customWidth="1"/>
    <col min="7174" max="7174" width="1" style="1" customWidth="1"/>
    <col min="7175" max="7175" width="18.33203125" style="1" bestFit="1" customWidth="1"/>
    <col min="7176" max="7176" width="1" style="1" customWidth="1"/>
    <col min="7177" max="7177" width="23.5546875" style="1" bestFit="1" customWidth="1"/>
    <col min="7178" max="7178" width="0.6640625" style="1" customWidth="1"/>
    <col min="7179" max="7179" width="26.6640625" style="1" bestFit="1" customWidth="1"/>
    <col min="7180" max="7180" width="2" style="1" bestFit="1" customWidth="1"/>
    <col min="7181" max="7181" width="24.109375" style="1" customWidth="1"/>
    <col min="7182" max="7182" width="16.33203125" style="1" bestFit="1" customWidth="1"/>
    <col min="7183" max="7183" width="11.5546875" style="1"/>
    <col min="7184" max="7184" width="14.6640625" style="1" bestFit="1" customWidth="1"/>
    <col min="7185" max="7185" width="11.5546875" style="1"/>
    <col min="7186" max="7186" width="14.6640625" style="1" customWidth="1"/>
    <col min="7187" max="7426" width="11.5546875" style="1"/>
    <col min="7427" max="7427" width="63" style="1" customWidth="1"/>
    <col min="7428" max="7428" width="1.109375" style="1" customWidth="1"/>
    <col min="7429" max="7429" width="18" style="1" bestFit="1" customWidth="1"/>
    <col min="7430" max="7430" width="1" style="1" customWidth="1"/>
    <col min="7431" max="7431" width="18.33203125" style="1" bestFit="1" customWidth="1"/>
    <col min="7432" max="7432" width="1" style="1" customWidth="1"/>
    <col min="7433" max="7433" width="23.5546875" style="1" bestFit="1" customWidth="1"/>
    <col min="7434" max="7434" width="0.6640625" style="1" customWidth="1"/>
    <col min="7435" max="7435" width="26.6640625" style="1" bestFit="1" customWidth="1"/>
    <col min="7436" max="7436" width="2" style="1" bestFit="1" customWidth="1"/>
    <col min="7437" max="7437" width="24.109375" style="1" customWidth="1"/>
    <col min="7438" max="7438" width="16.33203125" style="1" bestFit="1" customWidth="1"/>
    <col min="7439" max="7439" width="11.5546875" style="1"/>
    <col min="7440" max="7440" width="14.6640625" style="1" bestFit="1" customWidth="1"/>
    <col min="7441" max="7441" width="11.5546875" style="1"/>
    <col min="7442" max="7442" width="14.6640625" style="1" customWidth="1"/>
    <col min="7443" max="7682" width="11.5546875" style="1"/>
    <col min="7683" max="7683" width="63" style="1" customWidth="1"/>
    <col min="7684" max="7684" width="1.109375" style="1" customWidth="1"/>
    <col min="7685" max="7685" width="18" style="1" bestFit="1" customWidth="1"/>
    <col min="7686" max="7686" width="1" style="1" customWidth="1"/>
    <col min="7687" max="7687" width="18.33203125" style="1" bestFit="1" customWidth="1"/>
    <col min="7688" max="7688" width="1" style="1" customWidth="1"/>
    <col min="7689" max="7689" width="23.5546875" style="1" bestFit="1" customWidth="1"/>
    <col min="7690" max="7690" width="0.6640625" style="1" customWidth="1"/>
    <col min="7691" max="7691" width="26.6640625" style="1" bestFit="1" customWidth="1"/>
    <col min="7692" max="7692" width="2" style="1" bestFit="1" customWidth="1"/>
    <col min="7693" max="7693" width="24.109375" style="1" customWidth="1"/>
    <col min="7694" max="7694" width="16.33203125" style="1" bestFit="1" customWidth="1"/>
    <col min="7695" max="7695" width="11.5546875" style="1"/>
    <col min="7696" max="7696" width="14.6640625" style="1" bestFit="1" customWidth="1"/>
    <col min="7697" max="7697" width="11.5546875" style="1"/>
    <col min="7698" max="7698" width="14.6640625" style="1" customWidth="1"/>
    <col min="7699" max="7938" width="11.5546875" style="1"/>
    <col min="7939" max="7939" width="63" style="1" customWidth="1"/>
    <col min="7940" max="7940" width="1.109375" style="1" customWidth="1"/>
    <col min="7941" max="7941" width="18" style="1" bestFit="1" customWidth="1"/>
    <col min="7942" max="7942" width="1" style="1" customWidth="1"/>
    <col min="7943" max="7943" width="18.33203125" style="1" bestFit="1" customWidth="1"/>
    <col min="7944" max="7944" width="1" style="1" customWidth="1"/>
    <col min="7945" max="7945" width="23.5546875" style="1" bestFit="1" customWidth="1"/>
    <col min="7946" max="7946" width="0.6640625" style="1" customWidth="1"/>
    <col min="7947" max="7947" width="26.6640625" style="1" bestFit="1" customWidth="1"/>
    <col min="7948" max="7948" width="2" style="1" bestFit="1" customWidth="1"/>
    <col min="7949" max="7949" width="24.109375" style="1" customWidth="1"/>
    <col min="7950" max="7950" width="16.33203125" style="1" bestFit="1" customWidth="1"/>
    <col min="7951" max="7951" width="11.5546875" style="1"/>
    <col min="7952" max="7952" width="14.6640625" style="1" bestFit="1" customWidth="1"/>
    <col min="7953" max="7953" width="11.5546875" style="1"/>
    <col min="7954" max="7954" width="14.6640625" style="1" customWidth="1"/>
    <col min="7955" max="8194" width="11.5546875" style="1"/>
    <col min="8195" max="8195" width="63" style="1" customWidth="1"/>
    <col min="8196" max="8196" width="1.109375" style="1" customWidth="1"/>
    <col min="8197" max="8197" width="18" style="1" bestFit="1" customWidth="1"/>
    <col min="8198" max="8198" width="1" style="1" customWidth="1"/>
    <col min="8199" max="8199" width="18.33203125" style="1" bestFit="1" customWidth="1"/>
    <col min="8200" max="8200" width="1" style="1" customWidth="1"/>
    <col min="8201" max="8201" width="23.5546875" style="1" bestFit="1" customWidth="1"/>
    <col min="8202" max="8202" width="0.6640625" style="1" customWidth="1"/>
    <col min="8203" max="8203" width="26.6640625" style="1" bestFit="1" customWidth="1"/>
    <col min="8204" max="8204" width="2" style="1" bestFit="1" customWidth="1"/>
    <col min="8205" max="8205" width="24.109375" style="1" customWidth="1"/>
    <col min="8206" max="8206" width="16.33203125" style="1" bestFit="1" customWidth="1"/>
    <col min="8207" max="8207" width="11.5546875" style="1"/>
    <col min="8208" max="8208" width="14.6640625" style="1" bestFit="1" customWidth="1"/>
    <col min="8209" max="8209" width="11.5546875" style="1"/>
    <col min="8210" max="8210" width="14.6640625" style="1" customWidth="1"/>
    <col min="8211" max="8450" width="11.5546875" style="1"/>
    <col min="8451" max="8451" width="63" style="1" customWidth="1"/>
    <col min="8452" max="8452" width="1.109375" style="1" customWidth="1"/>
    <col min="8453" max="8453" width="18" style="1" bestFit="1" customWidth="1"/>
    <col min="8454" max="8454" width="1" style="1" customWidth="1"/>
    <col min="8455" max="8455" width="18.33203125" style="1" bestFit="1" customWidth="1"/>
    <col min="8456" max="8456" width="1" style="1" customWidth="1"/>
    <col min="8457" max="8457" width="23.5546875" style="1" bestFit="1" customWidth="1"/>
    <col min="8458" max="8458" width="0.6640625" style="1" customWidth="1"/>
    <col min="8459" max="8459" width="26.6640625" style="1" bestFit="1" customWidth="1"/>
    <col min="8460" max="8460" width="2" style="1" bestFit="1" customWidth="1"/>
    <col min="8461" max="8461" width="24.109375" style="1" customWidth="1"/>
    <col min="8462" max="8462" width="16.33203125" style="1" bestFit="1" customWidth="1"/>
    <col min="8463" max="8463" width="11.5546875" style="1"/>
    <col min="8464" max="8464" width="14.6640625" style="1" bestFit="1" customWidth="1"/>
    <col min="8465" max="8465" width="11.5546875" style="1"/>
    <col min="8466" max="8466" width="14.6640625" style="1" customWidth="1"/>
    <col min="8467" max="8706" width="11.5546875" style="1"/>
    <col min="8707" max="8707" width="63" style="1" customWidth="1"/>
    <col min="8708" max="8708" width="1.109375" style="1" customWidth="1"/>
    <col min="8709" max="8709" width="18" style="1" bestFit="1" customWidth="1"/>
    <col min="8710" max="8710" width="1" style="1" customWidth="1"/>
    <col min="8711" max="8711" width="18.33203125" style="1" bestFit="1" customWidth="1"/>
    <col min="8712" max="8712" width="1" style="1" customWidth="1"/>
    <col min="8713" max="8713" width="23.5546875" style="1" bestFit="1" customWidth="1"/>
    <col min="8714" max="8714" width="0.6640625" style="1" customWidth="1"/>
    <col min="8715" max="8715" width="26.6640625" style="1" bestFit="1" customWidth="1"/>
    <col min="8716" max="8716" width="2" style="1" bestFit="1" customWidth="1"/>
    <col min="8717" max="8717" width="24.109375" style="1" customWidth="1"/>
    <col min="8718" max="8718" width="16.33203125" style="1" bestFit="1" customWidth="1"/>
    <col min="8719" max="8719" width="11.5546875" style="1"/>
    <col min="8720" max="8720" width="14.6640625" style="1" bestFit="1" customWidth="1"/>
    <col min="8721" max="8721" width="11.5546875" style="1"/>
    <col min="8722" max="8722" width="14.6640625" style="1" customWidth="1"/>
    <col min="8723" max="8962" width="11.5546875" style="1"/>
    <col min="8963" max="8963" width="63" style="1" customWidth="1"/>
    <col min="8964" max="8964" width="1.109375" style="1" customWidth="1"/>
    <col min="8965" max="8965" width="18" style="1" bestFit="1" customWidth="1"/>
    <col min="8966" max="8966" width="1" style="1" customWidth="1"/>
    <col min="8967" max="8967" width="18.33203125" style="1" bestFit="1" customWidth="1"/>
    <col min="8968" max="8968" width="1" style="1" customWidth="1"/>
    <col min="8969" max="8969" width="23.5546875" style="1" bestFit="1" customWidth="1"/>
    <col min="8970" max="8970" width="0.6640625" style="1" customWidth="1"/>
    <col min="8971" max="8971" width="26.6640625" style="1" bestFit="1" customWidth="1"/>
    <col min="8972" max="8972" width="2" style="1" bestFit="1" customWidth="1"/>
    <col min="8973" max="8973" width="24.109375" style="1" customWidth="1"/>
    <col min="8974" max="8974" width="16.33203125" style="1" bestFit="1" customWidth="1"/>
    <col min="8975" max="8975" width="11.5546875" style="1"/>
    <col min="8976" max="8976" width="14.6640625" style="1" bestFit="1" customWidth="1"/>
    <col min="8977" max="8977" width="11.5546875" style="1"/>
    <col min="8978" max="8978" width="14.6640625" style="1" customWidth="1"/>
    <col min="8979" max="9218" width="11.5546875" style="1"/>
    <col min="9219" max="9219" width="63" style="1" customWidth="1"/>
    <col min="9220" max="9220" width="1.109375" style="1" customWidth="1"/>
    <col min="9221" max="9221" width="18" style="1" bestFit="1" customWidth="1"/>
    <col min="9222" max="9222" width="1" style="1" customWidth="1"/>
    <col min="9223" max="9223" width="18.33203125" style="1" bestFit="1" customWidth="1"/>
    <col min="9224" max="9224" width="1" style="1" customWidth="1"/>
    <col min="9225" max="9225" width="23.5546875" style="1" bestFit="1" customWidth="1"/>
    <col min="9226" max="9226" width="0.6640625" style="1" customWidth="1"/>
    <col min="9227" max="9227" width="26.6640625" style="1" bestFit="1" customWidth="1"/>
    <col min="9228" max="9228" width="2" style="1" bestFit="1" customWidth="1"/>
    <col min="9229" max="9229" width="24.109375" style="1" customWidth="1"/>
    <col min="9230" max="9230" width="16.33203125" style="1" bestFit="1" customWidth="1"/>
    <col min="9231" max="9231" width="11.5546875" style="1"/>
    <col min="9232" max="9232" width="14.6640625" style="1" bestFit="1" customWidth="1"/>
    <col min="9233" max="9233" width="11.5546875" style="1"/>
    <col min="9234" max="9234" width="14.6640625" style="1" customWidth="1"/>
    <col min="9235" max="9474" width="11.5546875" style="1"/>
    <col min="9475" max="9475" width="63" style="1" customWidth="1"/>
    <col min="9476" max="9476" width="1.109375" style="1" customWidth="1"/>
    <col min="9477" max="9477" width="18" style="1" bestFit="1" customWidth="1"/>
    <col min="9478" max="9478" width="1" style="1" customWidth="1"/>
    <col min="9479" max="9479" width="18.33203125" style="1" bestFit="1" customWidth="1"/>
    <col min="9480" max="9480" width="1" style="1" customWidth="1"/>
    <col min="9481" max="9481" width="23.5546875" style="1" bestFit="1" customWidth="1"/>
    <col min="9482" max="9482" width="0.6640625" style="1" customWidth="1"/>
    <col min="9483" max="9483" width="26.6640625" style="1" bestFit="1" customWidth="1"/>
    <col min="9484" max="9484" width="2" style="1" bestFit="1" customWidth="1"/>
    <col min="9485" max="9485" width="24.109375" style="1" customWidth="1"/>
    <col min="9486" max="9486" width="16.33203125" style="1" bestFit="1" customWidth="1"/>
    <col min="9487" max="9487" width="11.5546875" style="1"/>
    <col min="9488" max="9488" width="14.6640625" style="1" bestFit="1" customWidth="1"/>
    <col min="9489" max="9489" width="11.5546875" style="1"/>
    <col min="9490" max="9490" width="14.6640625" style="1" customWidth="1"/>
    <col min="9491" max="9730" width="11.5546875" style="1"/>
    <col min="9731" max="9731" width="63" style="1" customWidth="1"/>
    <col min="9732" max="9732" width="1.109375" style="1" customWidth="1"/>
    <col min="9733" max="9733" width="18" style="1" bestFit="1" customWidth="1"/>
    <col min="9734" max="9734" width="1" style="1" customWidth="1"/>
    <col min="9735" max="9735" width="18.33203125" style="1" bestFit="1" customWidth="1"/>
    <col min="9736" max="9736" width="1" style="1" customWidth="1"/>
    <col min="9737" max="9737" width="23.5546875" style="1" bestFit="1" customWidth="1"/>
    <col min="9738" max="9738" width="0.6640625" style="1" customWidth="1"/>
    <col min="9739" max="9739" width="26.6640625" style="1" bestFit="1" customWidth="1"/>
    <col min="9740" max="9740" width="2" style="1" bestFit="1" customWidth="1"/>
    <col min="9741" max="9741" width="24.109375" style="1" customWidth="1"/>
    <col min="9742" max="9742" width="16.33203125" style="1" bestFit="1" customWidth="1"/>
    <col min="9743" max="9743" width="11.5546875" style="1"/>
    <col min="9744" max="9744" width="14.6640625" style="1" bestFit="1" customWidth="1"/>
    <col min="9745" max="9745" width="11.5546875" style="1"/>
    <col min="9746" max="9746" width="14.6640625" style="1" customWidth="1"/>
    <col min="9747" max="9986" width="11.5546875" style="1"/>
    <col min="9987" max="9987" width="63" style="1" customWidth="1"/>
    <col min="9988" max="9988" width="1.109375" style="1" customWidth="1"/>
    <col min="9989" max="9989" width="18" style="1" bestFit="1" customWidth="1"/>
    <col min="9990" max="9990" width="1" style="1" customWidth="1"/>
    <col min="9991" max="9991" width="18.33203125" style="1" bestFit="1" customWidth="1"/>
    <col min="9992" max="9992" width="1" style="1" customWidth="1"/>
    <col min="9993" max="9993" width="23.5546875" style="1" bestFit="1" customWidth="1"/>
    <col min="9994" max="9994" width="0.6640625" style="1" customWidth="1"/>
    <col min="9995" max="9995" width="26.6640625" style="1" bestFit="1" customWidth="1"/>
    <col min="9996" max="9996" width="2" style="1" bestFit="1" customWidth="1"/>
    <col min="9997" max="9997" width="24.109375" style="1" customWidth="1"/>
    <col min="9998" max="9998" width="16.33203125" style="1" bestFit="1" customWidth="1"/>
    <col min="9999" max="9999" width="11.5546875" style="1"/>
    <col min="10000" max="10000" width="14.6640625" style="1" bestFit="1" customWidth="1"/>
    <col min="10001" max="10001" width="11.5546875" style="1"/>
    <col min="10002" max="10002" width="14.6640625" style="1" customWidth="1"/>
    <col min="10003" max="10242" width="11.5546875" style="1"/>
    <col min="10243" max="10243" width="63" style="1" customWidth="1"/>
    <col min="10244" max="10244" width="1.109375" style="1" customWidth="1"/>
    <col min="10245" max="10245" width="18" style="1" bestFit="1" customWidth="1"/>
    <col min="10246" max="10246" width="1" style="1" customWidth="1"/>
    <col min="10247" max="10247" width="18.33203125" style="1" bestFit="1" customWidth="1"/>
    <col min="10248" max="10248" width="1" style="1" customWidth="1"/>
    <col min="10249" max="10249" width="23.5546875" style="1" bestFit="1" customWidth="1"/>
    <col min="10250" max="10250" width="0.6640625" style="1" customWidth="1"/>
    <col min="10251" max="10251" width="26.6640625" style="1" bestFit="1" customWidth="1"/>
    <col min="10252" max="10252" width="2" style="1" bestFit="1" customWidth="1"/>
    <col min="10253" max="10253" width="24.109375" style="1" customWidth="1"/>
    <col min="10254" max="10254" width="16.33203125" style="1" bestFit="1" customWidth="1"/>
    <col min="10255" max="10255" width="11.5546875" style="1"/>
    <col min="10256" max="10256" width="14.6640625" style="1" bestFit="1" customWidth="1"/>
    <col min="10257" max="10257" width="11.5546875" style="1"/>
    <col min="10258" max="10258" width="14.6640625" style="1" customWidth="1"/>
    <col min="10259" max="10498" width="11.5546875" style="1"/>
    <col min="10499" max="10499" width="63" style="1" customWidth="1"/>
    <col min="10500" max="10500" width="1.109375" style="1" customWidth="1"/>
    <col min="10501" max="10501" width="18" style="1" bestFit="1" customWidth="1"/>
    <col min="10502" max="10502" width="1" style="1" customWidth="1"/>
    <col min="10503" max="10503" width="18.33203125" style="1" bestFit="1" customWidth="1"/>
    <col min="10504" max="10504" width="1" style="1" customWidth="1"/>
    <col min="10505" max="10505" width="23.5546875" style="1" bestFit="1" customWidth="1"/>
    <col min="10506" max="10506" width="0.6640625" style="1" customWidth="1"/>
    <col min="10507" max="10507" width="26.6640625" style="1" bestFit="1" customWidth="1"/>
    <col min="10508" max="10508" width="2" style="1" bestFit="1" customWidth="1"/>
    <col min="10509" max="10509" width="24.109375" style="1" customWidth="1"/>
    <col min="10510" max="10510" width="16.33203125" style="1" bestFit="1" customWidth="1"/>
    <col min="10511" max="10511" width="11.5546875" style="1"/>
    <col min="10512" max="10512" width="14.6640625" style="1" bestFit="1" customWidth="1"/>
    <col min="10513" max="10513" width="11.5546875" style="1"/>
    <col min="10514" max="10514" width="14.6640625" style="1" customWidth="1"/>
    <col min="10515" max="10754" width="11.5546875" style="1"/>
    <col min="10755" max="10755" width="63" style="1" customWidth="1"/>
    <col min="10756" max="10756" width="1.109375" style="1" customWidth="1"/>
    <col min="10757" max="10757" width="18" style="1" bestFit="1" customWidth="1"/>
    <col min="10758" max="10758" width="1" style="1" customWidth="1"/>
    <col min="10759" max="10759" width="18.33203125" style="1" bestFit="1" customWidth="1"/>
    <col min="10760" max="10760" width="1" style="1" customWidth="1"/>
    <col min="10761" max="10761" width="23.5546875" style="1" bestFit="1" customWidth="1"/>
    <col min="10762" max="10762" width="0.6640625" style="1" customWidth="1"/>
    <col min="10763" max="10763" width="26.6640625" style="1" bestFit="1" customWidth="1"/>
    <col min="10764" max="10764" width="2" style="1" bestFit="1" customWidth="1"/>
    <col min="10765" max="10765" width="24.109375" style="1" customWidth="1"/>
    <col min="10766" max="10766" width="16.33203125" style="1" bestFit="1" customWidth="1"/>
    <col min="10767" max="10767" width="11.5546875" style="1"/>
    <col min="10768" max="10768" width="14.6640625" style="1" bestFit="1" customWidth="1"/>
    <col min="10769" max="10769" width="11.5546875" style="1"/>
    <col min="10770" max="10770" width="14.6640625" style="1" customWidth="1"/>
    <col min="10771" max="11010" width="11.5546875" style="1"/>
    <col min="11011" max="11011" width="63" style="1" customWidth="1"/>
    <col min="11012" max="11012" width="1.109375" style="1" customWidth="1"/>
    <col min="11013" max="11013" width="18" style="1" bestFit="1" customWidth="1"/>
    <col min="11014" max="11014" width="1" style="1" customWidth="1"/>
    <col min="11015" max="11015" width="18.33203125" style="1" bestFit="1" customWidth="1"/>
    <col min="11016" max="11016" width="1" style="1" customWidth="1"/>
    <col min="11017" max="11017" width="23.5546875" style="1" bestFit="1" customWidth="1"/>
    <col min="11018" max="11018" width="0.6640625" style="1" customWidth="1"/>
    <col min="11019" max="11019" width="26.6640625" style="1" bestFit="1" customWidth="1"/>
    <col min="11020" max="11020" width="2" style="1" bestFit="1" customWidth="1"/>
    <col min="11021" max="11021" width="24.109375" style="1" customWidth="1"/>
    <col min="11022" max="11022" width="16.33203125" style="1" bestFit="1" customWidth="1"/>
    <col min="11023" max="11023" width="11.5546875" style="1"/>
    <col min="11024" max="11024" width="14.6640625" style="1" bestFit="1" customWidth="1"/>
    <col min="11025" max="11025" width="11.5546875" style="1"/>
    <col min="11026" max="11026" width="14.6640625" style="1" customWidth="1"/>
    <col min="11027" max="11266" width="11.5546875" style="1"/>
    <col min="11267" max="11267" width="63" style="1" customWidth="1"/>
    <col min="11268" max="11268" width="1.109375" style="1" customWidth="1"/>
    <col min="11269" max="11269" width="18" style="1" bestFit="1" customWidth="1"/>
    <col min="11270" max="11270" width="1" style="1" customWidth="1"/>
    <col min="11271" max="11271" width="18.33203125" style="1" bestFit="1" customWidth="1"/>
    <col min="11272" max="11272" width="1" style="1" customWidth="1"/>
    <col min="11273" max="11273" width="23.5546875" style="1" bestFit="1" customWidth="1"/>
    <col min="11274" max="11274" width="0.6640625" style="1" customWidth="1"/>
    <col min="11275" max="11275" width="26.6640625" style="1" bestFit="1" customWidth="1"/>
    <col min="11276" max="11276" width="2" style="1" bestFit="1" customWidth="1"/>
    <col min="11277" max="11277" width="24.109375" style="1" customWidth="1"/>
    <col min="11278" max="11278" width="16.33203125" style="1" bestFit="1" customWidth="1"/>
    <col min="11279" max="11279" width="11.5546875" style="1"/>
    <col min="11280" max="11280" width="14.6640625" style="1" bestFit="1" customWidth="1"/>
    <col min="11281" max="11281" width="11.5546875" style="1"/>
    <col min="11282" max="11282" width="14.6640625" style="1" customWidth="1"/>
    <col min="11283" max="11522" width="11.5546875" style="1"/>
    <col min="11523" max="11523" width="63" style="1" customWidth="1"/>
    <col min="11524" max="11524" width="1.109375" style="1" customWidth="1"/>
    <col min="11525" max="11525" width="18" style="1" bestFit="1" customWidth="1"/>
    <col min="11526" max="11526" width="1" style="1" customWidth="1"/>
    <col min="11527" max="11527" width="18.33203125" style="1" bestFit="1" customWidth="1"/>
    <col min="11528" max="11528" width="1" style="1" customWidth="1"/>
    <col min="11529" max="11529" width="23.5546875" style="1" bestFit="1" customWidth="1"/>
    <col min="11530" max="11530" width="0.6640625" style="1" customWidth="1"/>
    <col min="11531" max="11531" width="26.6640625" style="1" bestFit="1" customWidth="1"/>
    <col min="11532" max="11532" width="2" style="1" bestFit="1" customWidth="1"/>
    <col min="11533" max="11533" width="24.109375" style="1" customWidth="1"/>
    <col min="11534" max="11534" width="16.33203125" style="1" bestFit="1" customWidth="1"/>
    <col min="11535" max="11535" width="11.5546875" style="1"/>
    <col min="11536" max="11536" width="14.6640625" style="1" bestFit="1" customWidth="1"/>
    <col min="11537" max="11537" width="11.5546875" style="1"/>
    <col min="11538" max="11538" width="14.6640625" style="1" customWidth="1"/>
    <col min="11539" max="11778" width="11.5546875" style="1"/>
    <col min="11779" max="11779" width="63" style="1" customWidth="1"/>
    <col min="11780" max="11780" width="1.109375" style="1" customWidth="1"/>
    <col min="11781" max="11781" width="18" style="1" bestFit="1" customWidth="1"/>
    <col min="11782" max="11782" width="1" style="1" customWidth="1"/>
    <col min="11783" max="11783" width="18.33203125" style="1" bestFit="1" customWidth="1"/>
    <col min="11784" max="11784" width="1" style="1" customWidth="1"/>
    <col min="11785" max="11785" width="23.5546875" style="1" bestFit="1" customWidth="1"/>
    <col min="11786" max="11786" width="0.6640625" style="1" customWidth="1"/>
    <col min="11787" max="11787" width="26.6640625" style="1" bestFit="1" customWidth="1"/>
    <col min="11788" max="11788" width="2" style="1" bestFit="1" customWidth="1"/>
    <col min="11789" max="11789" width="24.109375" style="1" customWidth="1"/>
    <col min="11790" max="11790" width="16.33203125" style="1" bestFit="1" customWidth="1"/>
    <col min="11791" max="11791" width="11.5546875" style="1"/>
    <col min="11792" max="11792" width="14.6640625" style="1" bestFit="1" customWidth="1"/>
    <col min="11793" max="11793" width="11.5546875" style="1"/>
    <col min="11794" max="11794" width="14.6640625" style="1" customWidth="1"/>
    <col min="11795" max="12034" width="11.5546875" style="1"/>
    <col min="12035" max="12035" width="63" style="1" customWidth="1"/>
    <col min="12036" max="12036" width="1.109375" style="1" customWidth="1"/>
    <col min="12037" max="12037" width="18" style="1" bestFit="1" customWidth="1"/>
    <col min="12038" max="12038" width="1" style="1" customWidth="1"/>
    <col min="12039" max="12039" width="18.33203125" style="1" bestFit="1" customWidth="1"/>
    <col min="12040" max="12040" width="1" style="1" customWidth="1"/>
    <col min="12041" max="12041" width="23.5546875" style="1" bestFit="1" customWidth="1"/>
    <col min="12042" max="12042" width="0.6640625" style="1" customWidth="1"/>
    <col min="12043" max="12043" width="26.6640625" style="1" bestFit="1" customWidth="1"/>
    <col min="12044" max="12044" width="2" style="1" bestFit="1" customWidth="1"/>
    <col min="12045" max="12045" width="24.109375" style="1" customWidth="1"/>
    <col min="12046" max="12046" width="16.33203125" style="1" bestFit="1" customWidth="1"/>
    <col min="12047" max="12047" width="11.5546875" style="1"/>
    <col min="12048" max="12048" width="14.6640625" style="1" bestFit="1" customWidth="1"/>
    <col min="12049" max="12049" width="11.5546875" style="1"/>
    <col min="12050" max="12050" width="14.6640625" style="1" customWidth="1"/>
    <col min="12051" max="12290" width="11.5546875" style="1"/>
    <col min="12291" max="12291" width="63" style="1" customWidth="1"/>
    <col min="12292" max="12292" width="1.109375" style="1" customWidth="1"/>
    <col min="12293" max="12293" width="18" style="1" bestFit="1" customWidth="1"/>
    <col min="12294" max="12294" width="1" style="1" customWidth="1"/>
    <col min="12295" max="12295" width="18.33203125" style="1" bestFit="1" customWidth="1"/>
    <col min="12296" max="12296" width="1" style="1" customWidth="1"/>
    <col min="12297" max="12297" width="23.5546875" style="1" bestFit="1" customWidth="1"/>
    <col min="12298" max="12298" width="0.6640625" style="1" customWidth="1"/>
    <col min="12299" max="12299" width="26.6640625" style="1" bestFit="1" customWidth="1"/>
    <col min="12300" max="12300" width="2" style="1" bestFit="1" customWidth="1"/>
    <col min="12301" max="12301" width="24.109375" style="1" customWidth="1"/>
    <col min="12302" max="12302" width="16.33203125" style="1" bestFit="1" customWidth="1"/>
    <col min="12303" max="12303" width="11.5546875" style="1"/>
    <col min="12304" max="12304" width="14.6640625" style="1" bestFit="1" customWidth="1"/>
    <col min="12305" max="12305" width="11.5546875" style="1"/>
    <col min="12306" max="12306" width="14.6640625" style="1" customWidth="1"/>
    <col min="12307" max="12546" width="11.5546875" style="1"/>
    <col min="12547" max="12547" width="63" style="1" customWidth="1"/>
    <col min="12548" max="12548" width="1.109375" style="1" customWidth="1"/>
    <col min="12549" max="12549" width="18" style="1" bestFit="1" customWidth="1"/>
    <col min="12550" max="12550" width="1" style="1" customWidth="1"/>
    <col min="12551" max="12551" width="18.33203125" style="1" bestFit="1" customWidth="1"/>
    <col min="12552" max="12552" width="1" style="1" customWidth="1"/>
    <col min="12553" max="12553" width="23.5546875" style="1" bestFit="1" customWidth="1"/>
    <col min="12554" max="12554" width="0.6640625" style="1" customWidth="1"/>
    <col min="12555" max="12555" width="26.6640625" style="1" bestFit="1" customWidth="1"/>
    <col min="12556" max="12556" width="2" style="1" bestFit="1" customWidth="1"/>
    <col min="12557" max="12557" width="24.109375" style="1" customWidth="1"/>
    <col min="12558" max="12558" width="16.33203125" style="1" bestFit="1" customWidth="1"/>
    <col min="12559" max="12559" width="11.5546875" style="1"/>
    <col min="12560" max="12560" width="14.6640625" style="1" bestFit="1" customWidth="1"/>
    <col min="12561" max="12561" width="11.5546875" style="1"/>
    <col min="12562" max="12562" width="14.6640625" style="1" customWidth="1"/>
    <col min="12563" max="12802" width="11.5546875" style="1"/>
    <col min="12803" max="12803" width="63" style="1" customWidth="1"/>
    <col min="12804" max="12804" width="1.109375" style="1" customWidth="1"/>
    <col min="12805" max="12805" width="18" style="1" bestFit="1" customWidth="1"/>
    <col min="12806" max="12806" width="1" style="1" customWidth="1"/>
    <col min="12807" max="12807" width="18.33203125" style="1" bestFit="1" customWidth="1"/>
    <col min="12808" max="12808" width="1" style="1" customWidth="1"/>
    <col min="12809" max="12809" width="23.5546875" style="1" bestFit="1" customWidth="1"/>
    <col min="12810" max="12810" width="0.6640625" style="1" customWidth="1"/>
    <col min="12811" max="12811" width="26.6640625" style="1" bestFit="1" customWidth="1"/>
    <col min="12812" max="12812" width="2" style="1" bestFit="1" customWidth="1"/>
    <col min="12813" max="12813" width="24.109375" style="1" customWidth="1"/>
    <col min="12814" max="12814" width="16.33203125" style="1" bestFit="1" customWidth="1"/>
    <col min="12815" max="12815" width="11.5546875" style="1"/>
    <col min="12816" max="12816" width="14.6640625" style="1" bestFit="1" customWidth="1"/>
    <col min="12817" max="12817" width="11.5546875" style="1"/>
    <col min="12818" max="12818" width="14.6640625" style="1" customWidth="1"/>
    <col min="12819" max="13058" width="11.5546875" style="1"/>
    <col min="13059" max="13059" width="63" style="1" customWidth="1"/>
    <col min="13060" max="13060" width="1.109375" style="1" customWidth="1"/>
    <col min="13061" max="13061" width="18" style="1" bestFit="1" customWidth="1"/>
    <col min="13062" max="13062" width="1" style="1" customWidth="1"/>
    <col min="13063" max="13063" width="18.33203125" style="1" bestFit="1" customWidth="1"/>
    <col min="13064" max="13064" width="1" style="1" customWidth="1"/>
    <col min="13065" max="13065" width="23.5546875" style="1" bestFit="1" customWidth="1"/>
    <col min="13066" max="13066" width="0.6640625" style="1" customWidth="1"/>
    <col min="13067" max="13067" width="26.6640625" style="1" bestFit="1" customWidth="1"/>
    <col min="13068" max="13068" width="2" style="1" bestFit="1" customWidth="1"/>
    <col min="13069" max="13069" width="24.109375" style="1" customWidth="1"/>
    <col min="13070" max="13070" width="16.33203125" style="1" bestFit="1" customWidth="1"/>
    <col min="13071" max="13071" width="11.5546875" style="1"/>
    <col min="13072" max="13072" width="14.6640625" style="1" bestFit="1" customWidth="1"/>
    <col min="13073" max="13073" width="11.5546875" style="1"/>
    <col min="13074" max="13074" width="14.6640625" style="1" customWidth="1"/>
    <col min="13075" max="13314" width="11.5546875" style="1"/>
    <col min="13315" max="13315" width="63" style="1" customWidth="1"/>
    <col min="13316" max="13316" width="1.109375" style="1" customWidth="1"/>
    <col min="13317" max="13317" width="18" style="1" bestFit="1" customWidth="1"/>
    <col min="13318" max="13318" width="1" style="1" customWidth="1"/>
    <col min="13319" max="13319" width="18.33203125" style="1" bestFit="1" customWidth="1"/>
    <col min="13320" max="13320" width="1" style="1" customWidth="1"/>
    <col min="13321" max="13321" width="23.5546875" style="1" bestFit="1" customWidth="1"/>
    <col min="13322" max="13322" width="0.6640625" style="1" customWidth="1"/>
    <col min="13323" max="13323" width="26.6640625" style="1" bestFit="1" customWidth="1"/>
    <col min="13324" max="13324" width="2" style="1" bestFit="1" customWidth="1"/>
    <col min="13325" max="13325" width="24.109375" style="1" customWidth="1"/>
    <col min="13326" max="13326" width="16.33203125" style="1" bestFit="1" customWidth="1"/>
    <col min="13327" max="13327" width="11.5546875" style="1"/>
    <col min="13328" max="13328" width="14.6640625" style="1" bestFit="1" customWidth="1"/>
    <col min="13329" max="13329" width="11.5546875" style="1"/>
    <col min="13330" max="13330" width="14.6640625" style="1" customWidth="1"/>
    <col min="13331" max="13570" width="11.5546875" style="1"/>
    <col min="13571" max="13571" width="63" style="1" customWidth="1"/>
    <col min="13572" max="13572" width="1.109375" style="1" customWidth="1"/>
    <col min="13573" max="13573" width="18" style="1" bestFit="1" customWidth="1"/>
    <col min="13574" max="13574" width="1" style="1" customWidth="1"/>
    <col min="13575" max="13575" width="18.33203125" style="1" bestFit="1" customWidth="1"/>
    <col min="13576" max="13576" width="1" style="1" customWidth="1"/>
    <col min="13577" max="13577" width="23.5546875" style="1" bestFit="1" customWidth="1"/>
    <col min="13578" max="13578" width="0.6640625" style="1" customWidth="1"/>
    <col min="13579" max="13579" width="26.6640625" style="1" bestFit="1" customWidth="1"/>
    <col min="13580" max="13580" width="2" style="1" bestFit="1" customWidth="1"/>
    <col min="13581" max="13581" width="24.109375" style="1" customWidth="1"/>
    <col min="13582" max="13582" width="16.33203125" style="1" bestFit="1" customWidth="1"/>
    <col min="13583" max="13583" width="11.5546875" style="1"/>
    <col min="13584" max="13584" width="14.6640625" style="1" bestFit="1" customWidth="1"/>
    <col min="13585" max="13585" width="11.5546875" style="1"/>
    <col min="13586" max="13586" width="14.6640625" style="1" customWidth="1"/>
    <col min="13587" max="13826" width="11.5546875" style="1"/>
    <col min="13827" max="13827" width="63" style="1" customWidth="1"/>
    <col min="13828" max="13828" width="1.109375" style="1" customWidth="1"/>
    <col min="13829" max="13829" width="18" style="1" bestFit="1" customWidth="1"/>
    <col min="13830" max="13830" width="1" style="1" customWidth="1"/>
    <col min="13831" max="13831" width="18.33203125" style="1" bestFit="1" customWidth="1"/>
    <col min="13832" max="13832" width="1" style="1" customWidth="1"/>
    <col min="13833" max="13833" width="23.5546875" style="1" bestFit="1" customWidth="1"/>
    <col min="13834" max="13834" width="0.6640625" style="1" customWidth="1"/>
    <col min="13835" max="13835" width="26.6640625" style="1" bestFit="1" customWidth="1"/>
    <col min="13836" max="13836" width="2" style="1" bestFit="1" customWidth="1"/>
    <col min="13837" max="13837" width="24.109375" style="1" customWidth="1"/>
    <col min="13838" max="13838" width="16.33203125" style="1" bestFit="1" customWidth="1"/>
    <col min="13839" max="13839" width="11.5546875" style="1"/>
    <col min="13840" max="13840" width="14.6640625" style="1" bestFit="1" customWidth="1"/>
    <col min="13841" max="13841" width="11.5546875" style="1"/>
    <col min="13842" max="13842" width="14.6640625" style="1" customWidth="1"/>
    <col min="13843" max="14082" width="11.5546875" style="1"/>
    <col min="14083" max="14083" width="63" style="1" customWidth="1"/>
    <col min="14084" max="14084" width="1.109375" style="1" customWidth="1"/>
    <col min="14085" max="14085" width="18" style="1" bestFit="1" customWidth="1"/>
    <col min="14086" max="14086" width="1" style="1" customWidth="1"/>
    <col min="14087" max="14087" width="18.33203125" style="1" bestFit="1" customWidth="1"/>
    <col min="14088" max="14088" width="1" style="1" customWidth="1"/>
    <col min="14089" max="14089" width="23.5546875" style="1" bestFit="1" customWidth="1"/>
    <col min="14090" max="14090" width="0.6640625" style="1" customWidth="1"/>
    <col min="14091" max="14091" width="26.6640625" style="1" bestFit="1" customWidth="1"/>
    <col min="14092" max="14092" width="2" style="1" bestFit="1" customWidth="1"/>
    <col min="14093" max="14093" width="24.109375" style="1" customWidth="1"/>
    <col min="14094" max="14094" width="16.33203125" style="1" bestFit="1" customWidth="1"/>
    <col min="14095" max="14095" width="11.5546875" style="1"/>
    <col min="14096" max="14096" width="14.6640625" style="1" bestFit="1" customWidth="1"/>
    <col min="14097" max="14097" width="11.5546875" style="1"/>
    <col min="14098" max="14098" width="14.6640625" style="1" customWidth="1"/>
    <col min="14099" max="14338" width="11.5546875" style="1"/>
    <col min="14339" max="14339" width="63" style="1" customWidth="1"/>
    <col min="14340" max="14340" width="1.109375" style="1" customWidth="1"/>
    <col min="14341" max="14341" width="18" style="1" bestFit="1" customWidth="1"/>
    <col min="14342" max="14342" width="1" style="1" customWidth="1"/>
    <col min="14343" max="14343" width="18.33203125" style="1" bestFit="1" customWidth="1"/>
    <col min="14344" max="14344" width="1" style="1" customWidth="1"/>
    <col min="14345" max="14345" width="23.5546875" style="1" bestFit="1" customWidth="1"/>
    <col min="14346" max="14346" width="0.6640625" style="1" customWidth="1"/>
    <col min="14347" max="14347" width="26.6640625" style="1" bestFit="1" customWidth="1"/>
    <col min="14348" max="14348" width="2" style="1" bestFit="1" customWidth="1"/>
    <col min="14349" max="14349" width="24.109375" style="1" customWidth="1"/>
    <col min="14350" max="14350" width="16.33203125" style="1" bestFit="1" customWidth="1"/>
    <col min="14351" max="14351" width="11.5546875" style="1"/>
    <col min="14352" max="14352" width="14.6640625" style="1" bestFit="1" customWidth="1"/>
    <col min="14353" max="14353" width="11.5546875" style="1"/>
    <col min="14354" max="14354" width="14.6640625" style="1" customWidth="1"/>
    <col min="14355" max="14594" width="11.5546875" style="1"/>
    <col min="14595" max="14595" width="63" style="1" customWidth="1"/>
    <col min="14596" max="14596" width="1.109375" style="1" customWidth="1"/>
    <col min="14597" max="14597" width="18" style="1" bestFit="1" customWidth="1"/>
    <col min="14598" max="14598" width="1" style="1" customWidth="1"/>
    <col min="14599" max="14599" width="18.33203125" style="1" bestFit="1" customWidth="1"/>
    <col min="14600" max="14600" width="1" style="1" customWidth="1"/>
    <col min="14601" max="14601" width="23.5546875" style="1" bestFit="1" customWidth="1"/>
    <col min="14602" max="14602" width="0.6640625" style="1" customWidth="1"/>
    <col min="14603" max="14603" width="26.6640625" style="1" bestFit="1" customWidth="1"/>
    <col min="14604" max="14604" width="2" style="1" bestFit="1" customWidth="1"/>
    <col min="14605" max="14605" width="24.109375" style="1" customWidth="1"/>
    <col min="14606" max="14606" width="16.33203125" style="1" bestFit="1" customWidth="1"/>
    <col min="14607" max="14607" width="11.5546875" style="1"/>
    <col min="14608" max="14608" width="14.6640625" style="1" bestFit="1" customWidth="1"/>
    <col min="14609" max="14609" width="11.5546875" style="1"/>
    <col min="14610" max="14610" width="14.6640625" style="1" customWidth="1"/>
    <col min="14611" max="14850" width="11.5546875" style="1"/>
    <col min="14851" max="14851" width="63" style="1" customWidth="1"/>
    <col min="14852" max="14852" width="1.109375" style="1" customWidth="1"/>
    <col min="14853" max="14853" width="18" style="1" bestFit="1" customWidth="1"/>
    <col min="14854" max="14854" width="1" style="1" customWidth="1"/>
    <col min="14855" max="14855" width="18.33203125" style="1" bestFit="1" customWidth="1"/>
    <col min="14856" max="14856" width="1" style="1" customWidth="1"/>
    <col min="14857" max="14857" width="23.5546875" style="1" bestFit="1" customWidth="1"/>
    <col min="14858" max="14858" width="0.6640625" style="1" customWidth="1"/>
    <col min="14859" max="14859" width="26.6640625" style="1" bestFit="1" customWidth="1"/>
    <col min="14860" max="14860" width="2" style="1" bestFit="1" customWidth="1"/>
    <col min="14861" max="14861" width="24.109375" style="1" customWidth="1"/>
    <col min="14862" max="14862" width="16.33203125" style="1" bestFit="1" customWidth="1"/>
    <col min="14863" max="14863" width="11.5546875" style="1"/>
    <col min="14864" max="14864" width="14.6640625" style="1" bestFit="1" customWidth="1"/>
    <col min="14865" max="14865" width="11.5546875" style="1"/>
    <col min="14866" max="14866" width="14.6640625" style="1" customWidth="1"/>
    <col min="14867" max="15106" width="11.5546875" style="1"/>
    <col min="15107" max="15107" width="63" style="1" customWidth="1"/>
    <col min="15108" max="15108" width="1.109375" style="1" customWidth="1"/>
    <col min="15109" max="15109" width="18" style="1" bestFit="1" customWidth="1"/>
    <col min="15110" max="15110" width="1" style="1" customWidth="1"/>
    <col min="15111" max="15111" width="18.33203125" style="1" bestFit="1" customWidth="1"/>
    <col min="15112" max="15112" width="1" style="1" customWidth="1"/>
    <col min="15113" max="15113" width="23.5546875" style="1" bestFit="1" customWidth="1"/>
    <col min="15114" max="15114" width="0.6640625" style="1" customWidth="1"/>
    <col min="15115" max="15115" width="26.6640625" style="1" bestFit="1" customWidth="1"/>
    <col min="15116" max="15116" width="2" style="1" bestFit="1" customWidth="1"/>
    <col min="15117" max="15117" width="24.109375" style="1" customWidth="1"/>
    <col min="15118" max="15118" width="16.33203125" style="1" bestFit="1" customWidth="1"/>
    <col min="15119" max="15119" width="11.5546875" style="1"/>
    <col min="15120" max="15120" width="14.6640625" style="1" bestFit="1" customWidth="1"/>
    <col min="15121" max="15121" width="11.5546875" style="1"/>
    <col min="15122" max="15122" width="14.6640625" style="1" customWidth="1"/>
    <col min="15123" max="15362" width="11.5546875" style="1"/>
    <col min="15363" max="15363" width="63" style="1" customWidth="1"/>
    <col min="15364" max="15364" width="1.109375" style="1" customWidth="1"/>
    <col min="15365" max="15365" width="18" style="1" bestFit="1" customWidth="1"/>
    <col min="15366" max="15366" width="1" style="1" customWidth="1"/>
    <col min="15367" max="15367" width="18.33203125" style="1" bestFit="1" customWidth="1"/>
    <col min="15368" max="15368" width="1" style="1" customWidth="1"/>
    <col min="15369" max="15369" width="23.5546875" style="1" bestFit="1" customWidth="1"/>
    <col min="15370" max="15370" width="0.6640625" style="1" customWidth="1"/>
    <col min="15371" max="15371" width="26.6640625" style="1" bestFit="1" customWidth="1"/>
    <col min="15372" max="15372" width="2" style="1" bestFit="1" customWidth="1"/>
    <col min="15373" max="15373" width="24.109375" style="1" customWidth="1"/>
    <col min="15374" max="15374" width="16.33203125" style="1" bestFit="1" customWidth="1"/>
    <col min="15375" max="15375" width="11.5546875" style="1"/>
    <col min="15376" max="15376" width="14.6640625" style="1" bestFit="1" customWidth="1"/>
    <col min="15377" max="15377" width="11.5546875" style="1"/>
    <col min="15378" max="15378" width="14.6640625" style="1" customWidth="1"/>
    <col min="15379" max="15618" width="11.5546875" style="1"/>
    <col min="15619" max="15619" width="63" style="1" customWidth="1"/>
    <col min="15620" max="15620" width="1.109375" style="1" customWidth="1"/>
    <col min="15621" max="15621" width="18" style="1" bestFit="1" customWidth="1"/>
    <col min="15622" max="15622" width="1" style="1" customWidth="1"/>
    <col min="15623" max="15623" width="18.33203125" style="1" bestFit="1" customWidth="1"/>
    <col min="15624" max="15624" width="1" style="1" customWidth="1"/>
    <col min="15625" max="15625" width="23.5546875" style="1" bestFit="1" customWidth="1"/>
    <col min="15626" max="15626" width="0.6640625" style="1" customWidth="1"/>
    <col min="15627" max="15627" width="26.6640625" style="1" bestFit="1" customWidth="1"/>
    <col min="15628" max="15628" width="2" style="1" bestFit="1" customWidth="1"/>
    <col min="15629" max="15629" width="24.109375" style="1" customWidth="1"/>
    <col min="15630" max="15630" width="16.33203125" style="1" bestFit="1" customWidth="1"/>
    <col min="15631" max="15631" width="11.5546875" style="1"/>
    <col min="15632" max="15632" width="14.6640625" style="1" bestFit="1" customWidth="1"/>
    <col min="15633" max="15633" width="11.5546875" style="1"/>
    <col min="15634" max="15634" width="14.6640625" style="1" customWidth="1"/>
    <col min="15635" max="15874" width="11.5546875" style="1"/>
    <col min="15875" max="15875" width="63" style="1" customWidth="1"/>
    <col min="15876" max="15876" width="1.109375" style="1" customWidth="1"/>
    <col min="15877" max="15877" width="18" style="1" bestFit="1" customWidth="1"/>
    <col min="15878" max="15878" width="1" style="1" customWidth="1"/>
    <col min="15879" max="15879" width="18.33203125" style="1" bestFit="1" customWidth="1"/>
    <col min="15880" max="15880" width="1" style="1" customWidth="1"/>
    <col min="15881" max="15881" width="23.5546875" style="1" bestFit="1" customWidth="1"/>
    <col min="15882" max="15882" width="0.6640625" style="1" customWidth="1"/>
    <col min="15883" max="15883" width="26.6640625" style="1" bestFit="1" customWidth="1"/>
    <col min="15884" max="15884" width="2" style="1" bestFit="1" customWidth="1"/>
    <col min="15885" max="15885" width="24.109375" style="1" customWidth="1"/>
    <col min="15886" max="15886" width="16.33203125" style="1" bestFit="1" customWidth="1"/>
    <col min="15887" max="15887" width="11.5546875" style="1"/>
    <col min="15888" max="15888" width="14.6640625" style="1" bestFit="1" customWidth="1"/>
    <col min="15889" max="15889" width="11.5546875" style="1"/>
    <col min="15890" max="15890" width="14.6640625" style="1" customWidth="1"/>
    <col min="15891" max="16130" width="11.5546875" style="1"/>
    <col min="16131" max="16131" width="63" style="1" customWidth="1"/>
    <col min="16132" max="16132" width="1.109375" style="1" customWidth="1"/>
    <col min="16133" max="16133" width="18" style="1" bestFit="1" customWidth="1"/>
    <col min="16134" max="16134" width="1" style="1" customWidth="1"/>
    <col min="16135" max="16135" width="18.33203125" style="1" bestFit="1" customWidth="1"/>
    <col min="16136" max="16136" width="1" style="1" customWidth="1"/>
    <col min="16137" max="16137" width="23.5546875" style="1" bestFit="1" customWidth="1"/>
    <col min="16138" max="16138" width="0.6640625" style="1" customWidth="1"/>
    <col min="16139" max="16139" width="26.6640625" style="1" bestFit="1" customWidth="1"/>
    <col min="16140" max="16140" width="2" style="1" bestFit="1" customWidth="1"/>
    <col min="16141" max="16141" width="24.109375" style="1" customWidth="1"/>
    <col min="16142" max="16142" width="16.33203125" style="1" bestFit="1" customWidth="1"/>
    <col min="16143" max="16143" width="11.5546875" style="1"/>
    <col min="16144" max="16144" width="14.6640625" style="1" bestFit="1" customWidth="1"/>
    <col min="16145" max="16145" width="11.5546875" style="1"/>
    <col min="16146" max="16146" width="14.6640625" style="1" customWidth="1"/>
    <col min="16147" max="16384" width="11.5546875" style="1"/>
  </cols>
  <sheetData>
    <row r="1" spans="1:15" ht="21" thickTop="1" x14ac:dyDescent="0.35">
      <c r="C1" s="151" t="s">
        <v>0</v>
      </c>
      <c r="D1" s="152"/>
      <c r="E1" s="152"/>
      <c r="F1" s="152"/>
      <c r="G1" s="152"/>
      <c r="H1" s="152"/>
      <c r="I1" s="152"/>
      <c r="J1" s="152"/>
      <c r="K1" s="153"/>
    </row>
    <row r="2" spans="1:15" ht="9.75" customHeight="1" x14ac:dyDescent="0.35">
      <c r="C2" s="3"/>
      <c r="D2" s="4"/>
      <c r="E2" s="5"/>
      <c r="F2" s="5"/>
      <c r="G2" s="5"/>
      <c r="H2" s="5"/>
      <c r="I2" s="5"/>
      <c r="J2" s="5"/>
      <c r="K2" s="6"/>
    </row>
    <row r="3" spans="1:15" x14ac:dyDescent="0.35">
      <c r="C3" s="154" t="s">
        <v>1</v>
      </c>
      <c r="D3" s="155"/>
      <c r="E3" s="155"/>
      <c r="F3" s="155"/>
      <c r="G3" s="155"/>
      <c r="H3" s="155"/>
      <c r="I3" s="155"/>
      <c r="J3" s="155"/>
      <c r="K3" s="156"/>
    </row>
    <row r="4" spans="1:15" ht="21" thickBot="1" x14ac:dyDescent="0.4">
      <c r="C4" s="157" t="s">
        <v>2</v>
      </c>
      <c r="D4" s="158"/>
      <c r="E4" s="158"/>
      <c r="F4" s="158"/>
      <c r="G4" s="158"/>
      <c r="H4" s="158"/>
      <c r="I4" s="158"/>
      <c r="J4" s="158"/>
      <c r="K4" s="159"/>
    </row>
    <row r="5" spans="1:15" ht="21" hidden="1" thickTop="1" x14ac:dyDescent="0.35">
      <c r="C5" s="160"/>
      <c r="D5" s="161"/>
      <c r="E5" s="161"/>
      <c r="F5" s="161"/>
      <c r="G5" s="161"/>
      <c r="H5" s="161"/>
      <c r="I5" s="161"/>
      <c r="J5" s="161"/>
      <c r="K5" s="162"/>
    </row>
    <row r="6" spans="1:15" ht="21" thickTop="1" x14ac:dyDescent="0.35">
      <c r="C6" s="7"/>
      <c r="E6" s="9" t="s">
        <v>3</v>
      </c>
      <c r="F6" s="9"/>
      <c r="G6" s="9" t="s">
        <v>3</v>
      </c>
      <c r="H6" s="10"/>
      <c r="I6" s="11" t="s">
        <v>4</v>
      </c>
      <c r="J6" s="10"/>
      <c r="K6" s="12"/>
    </row>
    <row r="7" spans="1:15" x14ac:dyDescent="0.35">
      <c r="A7" s="1">
        <v>2024</v>
      </c>
      <c r="B7" s="1">
        <v>2023</v>
      </c>
      <c r="C7" s="13" t="s">
        <v>5</v>
      </c>
      <c r="D7" s="14"/>
      <c r="E7" s="15">
        <v>2025</v>
      </c>
      <c r="F7" s="16"/>
      <c r="G7" s="15">
        <v>2024</v>
      </c>
      <c r="H7" s="16"/>
      <c r="I7" s="17" t="s">
        <v>6</v>
      </c>
      <c r="J7" s="18"/>
      <c r="K7" s="19" t="s">
        <v>7</v>
      </c>
    </row>
    <row r="8" spans="1:15" ht="9" customHeight="1" x14ac:dyDescent="0.35">
      <c r="C8" s="13"/>
      <c r="D8" s="14"/>
      <c r="E8" s="20"/>
      <c r="F8" s="20"/>
      <c r="G8" s="20"/>
      <c r="H8" s="20"/>
      <c r="I8" s="14"/>
      <c r="J8" s="14"/>
      <c r="K8" s="21"/>
    </row>
    <row r="9" spans="1:15" x14ac:dyDescent="0.35">
      <c r="C9" s="22" t="s">
        <v>8</v>
      </c>
      <c r="D9" s="23"/>
      <c r="E9" s="24">
        <f>E10+E11+E12+E13+E30</f>
        <v>667651.18786999991</v>
      </c>
      <c r="F9" s="25"/>
      <c r="G9" s="24">
        <f>G10+G11+G12+G13+G30</f>
        <v>562462.01347000001</v>
      </c>
      <c r="H9" s="25"/>
      <c r="I9" s="24">
        <f t="shared" ref="I9:I14" si="0">E9-G9</f>
        <v>105189.1743999999</v>
      </c>
      <c r="J9" s="25"/>
      <c r="K9" s="26">
        <f t="shared" ref="K9:K14" si="1">I9/G9*100</f>
        <v>18.701560617588335</v>
      </c>
      <c r="M9" s="27"/>
      <c r="N9" s="28"/>
    </row>
    <row r="10" spans="1:15" x14ac:dyDescent="0.35">
      <c r="A10" s="1">
        <v>111</v>
      </c>
      <c r="B10" s="1">
        <v>111</v>
      </c>
      <c r="C10" s="29" t="s">
        <v>9</v>
      </c>
      <c r="D10" s="30"/>
      <c r="E10" s="31">
        <f>IFERROR(IF(VLOOKUP($A10,'[1]Escoja el formato de Salida'!$A$5:$D$5000,4,FALSE)&lt;0,(VLOOKUP($A10,'[1]Escoja el formato de Salida'!$A$5:$D$5000,4,FALSE))*-1,VLOOKUP($A10,'[1]Escoja el formato de Salida'!$A$5:$D$5000,4,FALSE)),0)/1000</f>
        <v>144948.22498</v>
      </c>
      <c r="F10" s="31"/>
      <c r="G10" s="31">
        <f>IFERROR(IF(VLOOKUP($A10,'[2]Escoja el formato de Salida'!$A$5:$D$5000,4,FALSE)&lt;0,(VLOOKUP($A10,'[2]Escoja el formato de Salida'!$A$5:$D$5000,4,FALSE))*-1,VLOOKUP($A10,'[2]Escoja el formato de Salida'!$A$5:$D$5000,4,FALSE)),0)/1000</f>
        <v>46234.694380000001</v>
      </c>
      <c r="H10" s="31"/>
      <c r="I10" s="31">
        <f t="shared" si="0"/>
        <v>98713.530599999998</v>
      </c>
      <c r="J10" s="31"/>
      <c r="K10" s="32">
        <f t="shared" si="1"/>
        <v>213.50531656742402</v>
      </c>
    </row>
    <row r="11" spans="1:15" x14ac:dyDescent="0.35">
      <c r="A11" s="1">
        <v>112</v>
      </c>
      <c r="B11" s="1">
        <v>112</v>
      </c>
      <c r="C11" s="29" t="s">
        <v>10</v>
      </c>
      <c r="D11" s="30"/>
      <c r="E11" s="31">
        <f>IFERROR(IF(VLOOKUP($A11,'[1]Escoja el formato de Salida'!$A$5:$D$5000,4,FALSE)&lt;0,(VLOOKUP($A11,'[1]Escoja el formato de Salida'!$A$5:$D$5000,4,FALSE))*-1,VLOOKUP($A11,'[1]Escoja el formato de Salida'!$A$5:$D$5000,4,FALSE)),0)/1000</f>
        <v>0</v>
      </c>
      <c r="F11" s="31"/>
      <c r="G11" s="31">
        <f>IFERROR(IF(VLOOKUP($A11,'[2]Escoja el formato de Salida'!$A$5:$D$5000,4,FALSE)&lt;0,(VLOOKUP($A11,'[2]Escoja el formato de Salida'!$A$5:$D$5000,4,FALSE))*-1,VLOOKUP($A11,'[2]Escoja el formato de Salida'!$A$5:$D$5000,4,FALSE)),0)/1000</f>
        <v>0</v>
      </c>
      <c r="H11" s="31"/>
      <c r="I11" s="31">
        <f t="shared" si="0"/>
        <v>0</v>
      </c>
      <c r="J11" s="31"/>
      <c r="K11" s="32">
        <v>0</v>
      </c>
    </row>
    <row r="12" spans="1:15" x14ac:dyDescent="0.35">
      <c r="A12" s="1">
        <v>113</v>
      </c>
      <c r="B12" s="1">
        <v>113</v>
      </c>
      <c r="C12" s="29" t="s">
        <v>11</v>
      </c>
      <c r="D12" s="30"/>
      <c r="E12" s="31">
        <f>IFERROR(IF(VLOOKUP($A12,'[1]Escoja el formato de Salida'!$A$5:$D$5000,4,FALSE)&lt;0,(VLOOKUP($A12,'[1]Escoja el formato de Salida'!$A$5:$D$5000,4,FALSE))*-1,VLOOKUP($A12,'[1]Escoja el formato de Salida'!$A$5:$D$5000,4,FALSE)),0)/1000</f>
        <v>132637.58842000001</v>
      </c>
      <c r="F12" s="31"/>
      <c r="G12" s="31">
        <f>IFERROR(IF(VLOOKUP($A12,'[2]Escoja el formato de Salida'!$A$5:$D$5000,4,FALSE)&lt;0,(VLOOKUP($A12,'[2]Escoja el formato de Salida'!$A$5:$D$5000,4,FALSE))*-1,VLOOKUP($A12,'[2]Escoja el formato de Salida'!$A$5:$D$5000,4,FALSE)),0)/1000</f>
        <v>113126.68656</v>
      </c>
      <c r="H12" s="31"/>
      <c r="I12" s="31">
        <f t="shared" si="0"/>
        <v>19510.901860000013</v>
      </c>
      <c r="J12" s="31"/>
      <c r="K12" s="32">
        <f t="shared" si="1"/>
        <v>17.246948932471245</v>
      </c>
      <c r="M12" s="33">
        <f>SUM(E12:E13)/SUM(G12:G13)-1</f>
        <v>1.2703875095911199E-2</v>
      </c>
      <c r="N12" s="34"/>
    </row>
    <row r="13" spans="1:15" x14ac:dyDescent="0.35">
      <c r="C13" s="13" t="s">
        <v>12</v>
      </c>
      <c r="D13" s="14"/>
      <c r="E13" s="35">
        <f>E14+E24</f>
        <v>394320.67791000003</v>
      </c>
      <c r="F13" s="36"/>
      <c r="G13" s="35">
        <f>G14+G24</f>
        <v>407221.1459</v>
      </c>
      <c r="H13" s="36"/>
      <c r="I13" s="35">
        <f t="shared" si="0"/>
        <v>-12900.467989999976</v>
      </c>
      <c r="J13" s="36"/>
      <c r="K13" s="37">
        <f t="shared" si="1"/>
        <v>-3.1679268426713536</v>
      </c>
      <c r="O13" s="38"/>
    </row>
    <row r="14" spans="1:15" x14ac:dyDescent="0.35">
      <c r="C14" s="29" t="s">
        <v>13</v>
      </c>
      <c r="D14" s="30"/>
      <c r="E14" s="31">
        <f>SUM(E15:E23)</f>
        <v>393335.94597</v>
      </c>
      <c r="F14" s="31"/>
      <c r="G14" s="31">
        <f>SUM(G15:G23)</f>
        <v>406144.20024999999</v>
      </c>
      <c r="H14" s="31"/>
      <c r="I14" s="31">
        <f t="shared" si="0"/>
        <v>-12808.254279999994</v>
      </c>
      <c r="J14" s="31"/>
      <c r="K14" s="32">
        <f t="shared" si="1"/>
        <v>-3.1536223518927362</v>
      </c>
    </row>
    <row r="15" spans="1:15" hidden="1" x14ac:dyDescent="0.35">
      <c r="A15" s="1">
        <v>1141040101</v>
      </c>
      <c r="B15" s="1">
        <v>1141040101</v>
      </c>
      <c r="C15" s="29"/>
      <c r="D15" s="30"/>
      <c r="E15" s="31">
        <f>IFERROR(IF(VLOOKUP($A15,'[1]Escoja el formato de Salida'!$A$5:$D$5000,4,FALSE)&lt;0,(VLOOKUP($A15,'[1]Escoja el formato de Salida'!$A$5:$D$5000,4,FALSE))*-1,VLOOKUP($A15,'[1]Escoja el formato de Salida'!$A$5:$D$5000,4,FALSE)),0)/1000</f>
        <v>5.95</v>
      </c>
      <c r="F15" s="31"/>
      <c r="G15" s="31">
        <f>IFERROR(IF(VLOOKUP($A15,'[2]Escoja el formato de Salida'!$A$5:$D$5000,4,FALSE)&lt;0,(VLOOKUP($A15,'[2]Escoja el formato de Salida'!$A$5:$D$5000,4,FALSE))*-1,VLOOKUP($A15,'[2]Escoja el formato de Salida'!$A$5:$D$5000,4,FALSE)),0)/1000</f>
        <v>0.8</v>
      </c>
      <c r="H15" s="31"/>
      <c r="I15" s="31"/>
      <c r="J15" s="31"/>
      <c r="K15" s="32"/>
    </row>
    <row r="16" spans="1:15" hidden="1" x14ac:dyDescent="0.35">
      <c r="A16" s="1">
        <v>1141060401</v>
      </c>
      <c r="B16" s="1">
        <v>1141060101</v>
      </c>
      <c r="C16" s="29"/>
      <c r="D16" s="30"/>
      <c r="E16" s="31">
        <f>IFERROR(IF(VLOOKUP($A16,'[1]Escoja el formato de Salida'!$A$5:$D$5000,4,FALSE)&lt;0,(VLOOKUP($A16,'[1]Escoja el formato de Salida'!$A$5:$D$5000,4,FALSE))*-1,VLOOKUP($A16,'[1]Escoja el formato de Salida'!$A$5:$D$5000,4,FALSE)),0)/1000</f>
        <v>0</v>
      </c>
      <c r="F16" s="31"/>
      <c r="G16" s="31">
        <f>IFERROR(IF(VLOOKUP($A16,'[2]Escoja el formato de Salida'!$A$5:$D$5000,4,FALSE)&lt;0,(VLOOKUP($A16,'[2]Escoja el formato de Salida'!$A$5:$D$5000,4,FALSE))*-1,VLOOKUP($A16,'[2]Escoja el formato de Salida'!$A$5:$D$5000,4,FALSE)),0)/1000</f>
        <v>0</v>
      </c>
      <c r="H16" s="31"/>
      <c r="I16" s="31"/>
      <c r="J16" s="31"/>
      <c r="K16" s="32"/>
    </row>
    <row r="17" spans="1:16" hidden="1" x14ac:dyDescent="0.35">
      <c r="A17" s="1">
        <v>1141060101</v>
      </c>
      <c r="B17" s="1">
        <v>114106020101</v>
      </c>
      <c r="C17" s="29"/>
      <c r="D17" s="30"/>
      <c r="E17" s="31">
        <f>IFERROR(IF(VLOOKUP($A17,'[1]Escoja el formato de Salida'!$A$5:$D$5000,4,FALSE)&lt;0,(VLOOKUP($A17,'[1]Escoja el formato de Salida'!$A$5:$D$5000,4,FALSE))*-1,VLOOKUP($A17,'[1]Escoja el formato de Salida'!$A$5:$D$5000,4,FALSE)),0)/1000</f>
        <v>5920.5855999999994</v>
      </c>
      <c r="F17" s="31"/>
      <c r="G17" s="31">
        <f>IFERROR(IF(VLOOKUP($A17,'[2]Escoja el formato de Salida'!$A$5:$D$5000,4,FALSE)&lt;0,(VLOOKUP($A17,'[2]Escoja el formato de Salida'!$A$5:$D$5000,4,FALSE))*-1,VLOOKUP($A17,'[2]Escoja el formato de Salida'!$A$5:$D$5000,4,FALSE)),0)/1000</f>
        <v>10121.97991</v>
      </c>
      <c r="H17" s="31"/>
      <c r="I17" s="31"/>
      <c r="J17" s="31"/>
      <c r="K17" s="32"/>
    </row>
    <row r="18" spans="1:16" hidden="1" x14ac:dyDescent="0.35">
      <c r="A18" s="1">
        <v>1141990201</v>
      </c>
      <c r="B18" s="1">
        <v>1141990201</v>
      </c>
      <c r="C18" s="29"/>
      <c r="D18" s="30"/>
      <c r="E18" s="31">
        <f>IFERROR(IF(VLOOKUP($A18,'[1]Escoja el formato de Salida'!$A$5:$D$5000,4,FALSE)&lt;0,(VLOOKUP($A18,'[1]Escoja el formato de Salida'!$A$5:$D$5000,4,FALSE))*-1,VLOOKUP($A18,'[1]Escoja el formato de Salida'!$A$5:$D$5000,4,FALSE)),0)/1000</f>
        <v>0</v>
      </c>
      <c r="F18" s="31"/>
      <c r="G18" s="31">
        <f>IFERROR(IF(VLOOKUP($A18,'[2]Escoja el formato de Salida'!$A$5:$D$5000,4,FALSE)&lt;0,(VLOOKUP($A18,'[2]Escoja el formato de Salida'!$A$5:$D$5000,4,FALSE))*-1,VLOOKUP($A18,'[2]Escoja el formato de Salida'!$A$5:$D$5000,4,FALSE)),0)/1000</f>
        <v>0</v>
      </c>
      <c r="H18" s="31"/>
      <c r="I18" s="31"/>
      <c r="J18" s="31"/>
      <c r="K18" s="32"/>
    </row>
    <row r="19" spans="1:16" hidden="1" x14ac:dyDescent="0.35">
      <c r="A19" s="1">
        <v>1142040101</v>
      </c>
      <c r="B19" s="1">
        <v>1142040101</v>
      </c>
      <c r="C19" s="29"/>
      <c r="D19" s="30"/>
      <c r="E19" s="31">
        <f>IFERROR(IF(VLOOKUP($A19,'[1]Escoja el formato de Salida'!$A$5:$D$5000,4,FALSE)&lt;0,(VLOOKUP($A19,'[1]Escoja el formato de Salida'!$A$5:$D$5000,4,FALSE))*-1,VLOOKUP($A19,'[1]Escoja el formato de Salida'!$A$5:$D$5000,4,FALSE)),0)/1000</f>
        <v>160.50223</v>
      </c>
      <c r="F19" s="31"/>
      <c r="G19" s="31">
        <f>IFERROR(IF(VLOOKUP($A19,'[2]Escoja el formato de Salida'!$A$5:$D$5000,4,FALSE)&lt;0,(VLOOKUP($A19,'[2]Escoja el formato de Salida'!$A$5:$D$5000,4,FALSE))*-1,VLOOKUP($A19,'[2]Escoja el formato de Salida'!$A$5:$D$5000,4,FALSE)),0)/1000</f>
        <v>506.08459999999997</v>
      </c>
      <c r="H19" s="31"/>
      <c r="I19" s="31"/>
      <c r="J19" s="31"/>
      <c r="K19" s="32"/>
    </row>
    <row r="20" spans="1:16" hidden="1" x14ac:dyDescent="0.35">
      <c r="A20" s="1">
        <v>1142040701</v>
      </c>
      <c r="B20" s="1">
        <v>1142040701</v>
      </c>
      <c r="C20" s="29"/>
      <c r="D20" s="30"/>
      <c r="E20" s="31">
        <f>IFERROR(IF(VLOOKUP($A20,'[1]Escoja el formato de Salida'!$A$5:$D$5000,4,FALSE)&lt;0,(VLOOKUP($A20,'[1]Escoja el formato de Salida'!$A$5:$D$5000,4,FALSE))*-1,VLOOKUP($A20,'[1]Escoja el formato de Salida'!$A$5:$D$5000,4,FALSE)),0)/1000</f>
        <v>4186.2821800000002</v>
      </c>
      <c r="F20" s="31"/>
      <c r="G20" s="31">
        <f>IFERROR(IF(VLOOKUP($A20,'[2]Escoja el formato de Salida'!$A$5:$D$5000,4,FALSE)&lt;0,(VLOOKUP($A20,'[2]Escoja el formato de Salida'!$A$5:$D$5000,4,FALSE))*-1,VLOOKUP($A20,'[2]Escoja el formato de Salida'!$A$5:$D$5000,4,FALSE)),0)/1000</f>
        <v>3855.22631</v>
      </c>
      <c r="H20" s="31"/>
      <c r="I20" s="31"/>
      <c r="J20" s="31"/>
      <c r="K20" s="32"/>
    </row>
    <row r="21" spans="1:16" hidden="1" x14ac:dyDescent="0.35">
      <c r="A21" s="1">
        <v>1142060101</v>
      </c>
      <c r="B21" s="1">
        <v>114206010101</v>
      </c>
      <c r="C21" s="29"/>
      <c r="D21" s="30"/>
      <c r="E21" s="31">
        <f>IFERROR(IF(VLOOKUP($A21,'[1]Escoja el formato de Salida'!$A$5:$D$5000,4,FALSE)&lt;0,(VLOOKUP($A21,'[1]Escoja el formato de Salida'!$A$5:$D$5000,4,FALSE))*-1,VLOOKUP($A21,'[1]Escoja el formato de Salida'!$A$5:$D$5000,4,FALSE)),0)/1000</f>
        <v>383062.62595999998</v>
      </c>
      <c r="F21" s="31"/>
      <c r="G21" s="31">
        <f>IFERROR(IF(VLOOKUP($A21,'[2]Escoja el formato de Salida'!$A$5:$D$5000,4,FALSE)&lt;0,(VLOOKUP($A21,'[2]Escoja el formato de Salida'!$A$5:$D$5000,4,FALSE))*-1,VLOOKUP($A21,'[2]Escoja el formato de Salida'!$A$5:$D$5000,4,FALSE)),0)/1000</f>
        <v>391660.10943000001</v>
      </c>
      <c r="H21" s="31"/>
      <c r="I21" s="31"/>
      <c r="J21" s="31"/>
      <c r="K21" s="32"/>
    </row>
    <row r="22" spans="1:16" hidden="1" x14ac:dyDescent="0.35">
      <c r="A22" s="1">
        <v>1148</v>
      </c>
      <c r="B22" s="1">
        <v>1148</v>
      </c>
      <c r="C22" s="29"/>
      <c r="D22" s="30"/>
      <c r="E22" s="31">
        <f>IFERROR(IF(VLOOKUP($A22,'[1]Escoja el formato de Salida'!$A$5:$D$5000,4,FALSE)&lt;0,(VLOOKUP($A22,'[1]Escoja el formato de Salida'!$A$5:$D$5000,4,FALSE))*-1,VLOOKUP($A22,'[1]Escoja el formato de Salida'!$A$5:$D$5000,4,FALSE)),0)/1000</f>
        <v>0</v>
      </c>
      <c r="F22" s="31"/>
      <c r="G22" s="31">
        <f>IFERROR(IF(VLOOKUP($A22,'[2]Escoja el formato de Salida'!$A$5:$D$5000,4,FALSE)&lt;0,(VLOOKUP($A22,'[2]Escoja el formato de Salida'!$A$5:$D$5000,4,FALSE))*-1,VLOOKUP($A22,'[2]Escoja el formato de Salida'!$A$5:$D$5000,4,FALSE)),0)/1000</f>
        <v>0</v>
      </c>
      <c r="H22" s="31"/>
      <c r="I22" s="31"/>
      <c r="J22" s="31"/>
      <c r="K22" s="32"/>
    </row>
    <row r="23" spans="1:16" hidden="1" x14ac:dyDescent="0.35">
      <c r="A23" s="1">
        <v>1142060601</v>
      </c>
      <c r="B23" s="1">
        <v>1142060201</v>
      </c>
      <c r="C23" s="29"/>
      <c r="D23" s="30"/>
      <c r="E23" s="31">
        <f>IFERROR(IF(VLOOKUP($A23,'[1]Escoja el formato de Salida'!$A$5:$D$5000,4,FALSE)&lt;0,(VLOOKUP($A23,'[1]Escoja el formato de Salida'!$A$5:$D$5000,4,FALSE))*-1,VLOOKUP($A23,'[1]Escoja el formato de Salida'!$A$5:$D$5000,4,FALSE)),0)/1000</f>
        <v>0</v>
      </c>
      <c r="F23" s="31"/>
      <c r="G23" s="31">
        <f>IFERROR(IF(VLOOKUP($A23,'[2]Escoja el formato de Salida'!$A$5:$D$5000,4,FALSE)&lt;0,(VLOOKUP($A23,'[2]Escoja el formato de Salida'!$A$5:$D$5000,4,FALSE))*-1,VLOOKUP($A23,'[2]Escoja el formato de Salida'!$A$5:$D$5000,4,FALSE)),0)/1000</f>
        <v>0</v>
      </c>
      <c r="H23" s="31"/>
      <c r="I23" s="31"/>
      <c r="J23" s="31"/>
      <c r="K23" s="32"/>
    </row>
    <row r="24" spans="1:16" x14ac:dyDescent="0.35">
      <c r="C24" s="29" t="s">
        <v>14</v>
      </c>
      <c r="D24" s="30"/>
      <c r="E24" s="31">
        <f>SUM(E25:E28)</f>
        <v>984.73194000000001</v>
      </c>
      <c r="F24" s="31"/>
      <c r="G24" s="31">
        <f>SUM(G25:G28)</f>
        <v>1076.9456499999999</v>
      </c>
      <c r="H24" s="31"/>
      <c r="I24" s="31">
        <f>E24-G24</f>
        <v>-92.213709999999878</v>
      </c>
      <c r="J24" s="31"/>
      <c r="K24" s="32">
        <f>I24/G24*100</f>
        <v>-8.5625221662764393</v>
      </c>
    </row>
    <row r="25" spans="1:16" hidden="1" x14ac:dyDescent="0.35">
      <c r="A25" s="1">
        <v>1141049901</v>
      </c>
      <c r="B25" s="1">
        <v>1141049901</v>
      </c>
      <c r="C25" s="29"/>
      <c r="D25" s="30"/>
      <c r="E25" s="31">
        <f>IFERROR(IF(VLOOKUP($A25,'[1]Escoja el formato de Salida'!$A$5:$D$5000,4,FALSE)&lt;0,(VLOOKUP($A25,'[1]Escoja el formato de Salida'!$A$5:$D$5000,4,FALSE))*-1,VLOOKUP($A25,'[1]Escoja el formato de Salida'!$A$5:$D$5000,4,FALSE)),0)/1000</f>
        <v>4.5620000000000001E-2</v>
      </c>
      <c r="F25" s="31"/>
      <c r="G25" s="31">
        <f>IFERROR(IF(VLOOKUP($A25,'[2]Escoja el formato de Salida'!$A$5:$D$5000,4,FALSE)&lt;0,(VLOOKUP($A25,'[2]Escoja el formato de Salida'!$A$5:$D$5000,4,FALSE))*-1,VLOOKUP($A25,'[2]Escoja el formato de Salida'!$A$5:$D$5000,4,FALSE)),0)/1000</f>
        <v>4.4599999999999996E-3</v>
      </c>
      <c r="H25" s="31"/>
      <c r="I25" s="31"/>
      <c r="J25" s="31"/>
      <c r="K25" s="32"/>
    </row>
    <row r="26" spans="1:16" hidden="1" x14ac:dyDescent="0.35">
      <c r="A26" s="1">
        <v>1141069901</v>
      </c>
      <c r="B26" s="1">
        <v>1141069901</v>
      </c>
      <c r="C26" s="29"/>
      <c r="D26" s="30"/>
      <c r="E26" s="31">
        <f>IFERROR(IF(VLOOKUP($A26,'[1]Escoja el formato de Salida'!$A$5:$D$5000,4,FALSE)&lt;0,(VLOOKUP($A26,'[1]Escoja el formato de Salida'!$A$5:$D$5000,4,FALSE))*-1,VLOOKUP($A26,'[1]Escoja el formato de Salida'!$A$5:$D$5000,4,FALSE)),0)/1000</f>
        <v>18.325530000000001</v>
      </c>
      <c r="F26" s="31"/>
      <c r="G26" s="31">
        <f>IFERROR(IF(VLOOKUP($A26,'[2]Escoja el formato de Salida'!$A$5:$D$5000,4,FALSE)&lt;0,(VLOOKUP($A26,'[2]Escoja el formato de Salida'!$A$5:$D$5000,4,FALSE))*-1,VLOOKUP($A26,'[2]Escoja el formato de Salida'!$A$5:$D$5000,4,FALSE)),0)/1000</f>
        <v>34.64105</v>
      </c>
      <c r="H26" s="31"/>
      <c r="I26" s="31"/>
      <c r="J26" s="31"/>
      <c r="K26" s="32"/>
    </row>
    <row r="27" spans="1:16" hidden="1" x14ac:dyDescent="0.35">
      <c r="A27" s="1">
        <v>1142049901</v>
      </c>
      <c r="B27" s="1">
        <v>1142049901</v>
      </c>
      <c r="C27" s="29"/>
      <c r="D27" s="30"/>
      <c r="E27" s="31">
        <f>IFERROR(IF(VLOOKUP($A27,'[1]Escoja el formato de Salida'!$A$5:$D$5000,4,FALSE)&lt;0,(VLOOKUP($A27,'[1]Escoja el formato de Salida'!$A$5:$D$5000,4,FALSE))*-1,VLOOKUP($A27,'[1]Escoja el formato de Salida'!$A$5:$D$5000,4,FALSE)),0)/1000</f>
        <v>3.4880000000000001E-2</v>
      </c>
      <c r="F27" s="31"/>
      <c r="G27" s="31">
        <f>IFERROR(IF(VLOOKUP($A27,'[2]Escoja el formato de Salida'!$A$5:$D$5000,4,FALSE)&lt;0,(VLOOKUP($A27,'[2]Escoja el formato de Salida'!$A$5:$D$5000,4,FALSE))*-1,VLOOKUP($A27,'[2]Escoja el formato de Salida'!$A$5:$D$5000,4,FALSE)),0)/1000</f>
        <v>3.0699999999999998E-3</v>
      </c>
      <c r="H27" s="31"/>
      <c r="I27" s="31"/>
      <c r="J27" s="31"/>
      <c r="K27" s="32"/>
    </row>
    <row r="28" spans="1:16" hidden="1" x14ac:dyDescent="0.35">
      <c r="A28" s="1">
        <v>1142069901</v>
      </c>
      <c r="B28" s="1">
        <v>1142069901</v>
      </c>
      <c r="C28" s="29"/>
      <c r="D28" s="30"/>
      <c r="E28" s="31">
        <f>IFERROR(IF(VLOOKUP($A28,'[1]Escoja el formato de Salida'!$A$5:$D$5000,4,FALSE)&lt;0,(VLOOKUP($A28,'[1]Escoja el formato de Salida'!$A$5:$D$5000,4,FALSE))*-1,VLOOKUP($A28,'[1]Escoja el formato de Salida'!$A$5:$D$5000,4,FALSE)),0)/1000</f>
        <v>966.32591000000002</v>
      </c>
      <c r="F28" s="31"/>
      <c r="G28" s="31">
        <f>IFERROR(IF(VLOOKUP($A28,'[2]Escoja el formato de Salida'!$A$5:$D$5000,4,FALSE)&lt;0,(VLOOKUP($A28,'[2]Escoja el formato de Salida'!$A$5:$D$5000,4,FALSE))*-1,VLOOKUP($A28,'[2]Escoja el formato de Salida'!$A$5:$D$5000,4,FALSE)),0)/1000</f>
        <v>1042.2970699999998</v>
      </c>
      <c r="H28" s="31"/>
      <c r="I28" s="31"/>
      <c r="J28" s="31"/>
      <c r="K28" s="32"/>
    </row>
    <row r="29" spans="1:16" x14ac:dyDescent="0.35">
      <c r="C29" s="29"/>
      <c r="D29" s="30"/>
      <c r="E29" s="31"/>
      <c r="F29" s="31"/>
      <c r="G29" s="31"/>
      <c r="H29" s="31"/>
      <c r="I29" s="31"/>
      <c r="J29" s="31"/>
      <c r="K29" s="32"/>
    </row>
    <row r="30" spans="1:16" x14ac:dyDescent="0.35">
      <c r="A30" s="1">
        <v>1149</v>
      </c>
      <c r="B30" s="1">
        <v>1149</v>
      </c>
      <c r="C30" s="39" t="s">
        <v>15</v>
      </c>
      <c r="D30" s="30"/>
      <c r="E30" s="40">
        <f>IFERROR(IF(VLOOKUP($A30,'[1]Escoja el formato de Salida'!$A$5:$D$5000,4,FALSE)&lt;0,(VLOOKUP($A30,'[1]Escoja el formato de Salida'!$A$5:$D$5000,4,FALSE))*-1,VLOOKUP($A30,'[1]Escoja el formato de Salida'!$A$5:$D$5000,4,FALSE)),0)/1000*-1</f>
        <v>-4255.3034400000006</v>
      </c>
      <c r="F30" s="40"/>
      <c r="G30" s="40">
        <f>IFERROR(IF(VLOOKUP($A30,'[2]Escoja el formato de Salida'!$A$5:$D$5000,4,FALSE)&lt;0,(VLOOKUP($A30,'[2]Escoja el formato de Salida'!$A$5:$D$5000,4,FALSE))*-1,VLOOKUP($A30,'[2]Escoja el formato de Salida'!$A$5:$D$5000,4,FALSE)),0)/1000*-1</f>
        <v>-4120.5133699999997</v>
      </c>
      <c r="H30" s="40"/>
      <c r="I30" s="40">
        <f>E30-G30</f>
        <v>-134.79007000000092</v>
      </c>
      <c r="J30" s="40"/>
      <c r="K30" s="41">
        <f>I30/G30*100</f>
        <v>3.2711960354590701</v>
      </c>
    </row>
    <row r="31" spans="1:16" ht="9.75" customHeight="1" x14ac:dyDescent="0.35">
      <c r="C31" s="29"/>
      <c r="D31" s="30"/>
      <c r="E31" s="8" t="s">
        <v>3</v>
      </c>
      <c r="G31" s="8" t="s">
        <v>3</v>
      </c>
      <c r="K31" s="42"/>
    </row>
    <row r="32" spans="1:16" ht="24.75" customHeight="1" x14ac:dyDescent="0.35">
      <c r="A32" s="1">
        <v>12</v>
      </c>
      <c r="B32" s="1">
        <v>12</v>
      </c>
      <c r="C32" s="29" t="s">
        <v>16</v>
      </c>
      <c r="D32" s="30"/>
      <c r="E32" s="31">
        <f>IFERROR(IF(VLOOKUP($A32,'[1]Escoja el formato de Salida'!$A$5:$D$5000,4,FALSE)&lt;0,(VLOOKUP($A32,'[1]Escoja el formato de Salida'!$A$5:$D$5000,4,FALSE))*-1,VLOOKUP($A32,'[1]Escoja el formato de Salida'!$A$5:$D$5000,4,FALSE)),0)/1000-IFERROR(IF(VLOOKUP($A33,'[1]Escoja el formato de Salida'!$A$5:$D$5000,4,FALSE)&lt;0,(VLOOKUP($A33,'[1]Escoja el formato de Salida'!$A$5:$D$5000,4,FALSE))*-1,VLOOKUP($A33,'[1]Escoja el formato de Salida'!$A$5:$D$5000,4,FALSE)),0)/1000</f>
        <v>21783.10181</v>
      </c>
      <c r="F32" s="31"/>
      <c r="G32" s="31">
        <f>IFERROR(IF(VLOOKUP($A32,'[2]Escoja el formato de Salida'!$A$5:$D$5000,4,FALSE)&lt;0,(VLOOKUP($A32,'[2]Escoja el formato de Salida'!$A$5:$D$5000,4,FALSE))*-1,VLOOKUP($A32,'[2]Escoja el formato de Salida'!$A$5:$D$5000,4,FALSE)),0)/1000-IFERROR(IF(VLOOKUP($A33,'[2]Escoja el formato de Salida'!$A$5:$D$5000,4,FALSE)&lt;0,(VLOOKUP($A33,'[2]Escoja el formato de Salida'!$A$5:$D$5000,4,FALSE))*-1,VLOOKUP($A33,'[2]Escoja el formato de Salida'!$A$5:$D$5000,4,FALSE)),0)/1000</f>
        <v>21173.298620000001</v>
      </c>
      <c r="H32" s="31"/>
      <c r="I32" s="31">
        <f>E32-G32</f>
        <v>609.80318999999872</v>
      </c>
      <c r="J32" s="31"/>
      <c r="K32" s="32">
        <f>I32/G32*100</f>
        <v>2.8800575713034493</v>
      </c>
      <c r="P32" s="43"/>
    </row>
    <row r="33" spans="1:18" ht="24.75" customHeight="1" x14ac:dyDescent="0.35">
      <c r="A33" s="1">
        <v>126</v>
      </c>
      <c r="B33" s="1">
        <v>126</v>
      </c>
      <c r="C33" s="29" t="s">
        <v>17</v>
      </c>
      <c r="D33" s="30"/>
      <c r="E33" s="31">
        <f>IFERROR(IF(VLOOKUP($A33,'[1]Escoja el formato de Salida'!$A$5:$D$5000,4,FALSE)&lt;0,(VLOOKUP($A33,'[1]Escoja el formato de Salida'!$A$5:$D$5000,4,FALSE))*-1,VLOOKUP($A33,'[1]Escoja el formato de Salida'!$A$5:$D$5000,4,FALSE)),0)/1000</f>
        <v>5870.5132100000001</v>
      </c>
      <c r="F33" s="31"/>
      <c r="G33" s="31">
        <f>IFERROR(IF(VLOOKUP($A33,'[2]Escoja el formato de Salida'!$A$5:$D$5000,4,FALSE)&lt;0,(VLOOKUP($A33,'[2]Escoja el formato de Salida'!$A$5:$D$5000,4,FALSE))*-1,VLOOKUP($A33,'[2]Escoja el formato de Salida'!$A$5:$D$5000,4,FALSE)),0)/1000</f>
        <v>5137.1168299999999</v>
      </c>
      <c r="H33" s="31"/>
      <c r="I33" s="31">
        <f>E33-G33</f>
        <v>733.39638000000014</v>
      </c>
      <c r="J33" s="31"/>
      <c r="K33" s="32">
        <f>I33/G33*100</f>
        <v>14.276420106256376</v>
      </c>
      <c r="P33" s="43"/>
    </row>
    <row r="34" spans="1:18" x14ac:dyDescent="0.35">
      <c r="A34" s="1">
        <v>13</v>
      </c>
      <c r="B34" s="1">
        <v>13</v>
      </c>
      <c r="C34" s="29" t="s">
        <v>18</v>
      </c>
      <c r="D34" s="30"/>
      <c r="E34" s="31">
        <f>IFERROR(IF(VLOOKUP($A34,'[1]Escoja el formato de Salida'!$A$5:$D$5000,4,FALSE)&lt;0,(VLOOKUP($A34,'[1]Escoja el formato de Salida'!$A$5:$D$5000,4,FALSE))*-1,VLOOKUP($A34,'[1]Escoja el formato de Salida'!$A$5:$D$5000,4,FALSE)),0)/1000</f>
        <v>18268.590760000003</v>
      </c>
      <c r="F34" s="31"/>
      <c r="G34" s="31">
        <f>IFERROR(IF(VLOOKUP($A34,'[2]Escoja el formato de Salida'!$A$5:$D$5000,4,FALSE)&lt;0,(VLOOKUP($A34,'[2]Escoja el formato de Salida'!$A$5:$D$5000,4,FALSE))*-1,VLOOKUP($A34,'[2]Escoja el formato de Salida'!$A$5:$D$5000,4,FALSE)),0)/1000</f>
        <v>17407.075280000001</v>
      </c>
      <c r="H34" s="31"/>
      <c r="I34" s="31">
        <f>E34-G34</f>
        <v>861.51548000000184</v>
      </c>
      <c r="J34" s="31"/>
      <c r="K34" s="32">
        <f>I34/G34*100</f>
        <v>4.9492259103966019</v>
      </c>
      <c r="M34" s="44"/>
    </row>
    <row r="35" spans="1:18" ht="6.75" customHeight="1" x14ac:dyDescent="0.35">
      <c r="C35" s="29" t="s">
        <v>3</v>
      </c>
      <c r="D35" s="30"/>
      <c r="E35" s="35"/>
      <c r="F35" s="31"/>
      <c r="G35" s="35"/>
      <c r="H35" s="31"/>
      <c r="I35" s="35"/>
      <c r="J35" s="31"/>
      <c r="K35" s="37"/>
    </row>
    <row r="36" spans="1:18" ht="21" thickBot="1" x14ac:dyDescent="0.4">
      <c r="C36" s="45" t="s">
        <v>19</v>
      </c>
      <c r="D36" s="30"/>
      <c r="E36" s="46">
        <f>E9+E32+E33+E34</f>
        <v>713573.39364999998</v>
      </c>
      <c r="F36" s="40"/>
      <c r="G36" s="46">
        <f>G9+G32+G33+G34</f>
        <v>606179.50419999997</v>
      </c>
      <c r="H36" s="40"/>
      <c r="I36" s="46">
        <f>I9+I32+I33+I34</f>
        <v>107393.88944999992</v>
      </c>
      <c r="J36" s="40"/>
      <c r="K36" s="47">
        <f>I36/G36*100</f>
        <v>17.716516098928821</v>
      </c>
      <c r="M36" s="31"/>
      <c r="O36" s="43"/>
    </row>
    <row r="37" spans="1:18" ht="7.5" hidden="1" customHeight="1" thickTop="1" x14ac:dyDescent="0.35">
      <c r="C37" s="29"/>
      <c r="D37" s="30"/>
      <c r="E37" s="48"/>
      <c r="F37" s="48"/>
      <c r="G37" s="48"/>
      <c r="H37" s="48"/>
      <c r="I37" s="48"/>
      <c r="J37" s="48"/>
      <c r="K37" s="49"/>
    </row>
    <row r="38" spans="1:18" ht="7.5" hidden="1" customHeight="1" x14ac:dyDescent="0.35">
      <c r="C38" s="29"/>
      <c r="D38" s="30"/>
      <c r="E38" s="48"/>
      <c r="F38" s="48"/>
      <c r="G38" s="48"/>
      <c r="H38" s="48"/>
      <c r="I38" s="48"/>
      <c r="J38" s="48"/>
      <c r="K38" s="49"/>
    </row>
    <row r="39" spans="1:18" ht="13.2" hidden="1" customHeight="1" x14ac:dyDescent="0.35">
      <c r="C39" s="29" t="s">
        <v>3</v>
      </c>
      <c r="D39" s="30"/>
      <c r="H39" s="48"/>
      <c r="I39" s="48"/>
      <c r="J39" s="48"/>
      <c r="K39" s="49"/>
    </row>
    <row r="40" spans="1:18" ht="21" hidden="1" thickTop="1" x14ac:dyDescent="0.35">
      <c r="B40" s="1">
        <v>91</v>
      </c>
      <c r="C40" s="29" t="s">
        <v>20</v>
      </c>
      <c r="D40" s="30">
        <v>134513.5</v>
      </c>
      <c r="E40" s="31">
        <f>IFERROR(IF(VLOOKUP($B40,'[1]Escoja el formato de Salida'!$A$5:$D$5000,4,FALSE)&lt;0,(VLOOKUP($B40,'[1]Escoja el formato de Salida'!$A$5:$D$5000,4,FALSE))*-1,VLOOKUP($B40,'[1]Escoja el formato de Salida'!$A$5:$D$5000,4,FALSE)),0)/1000</f>
        <v>176405.99601</v>
      </c>
      <c r="F40" s="31"/>
      <c r="G40" s="31">
        <f>IFERROR(IF(VLOOKUP($B40,'[2]Escoja el formato de Salida'!$A$5:$D$5000,4,FALSE)&lt;0,(VLOOKUP($B40,'[2]Escoja el formato de Salida'!$A$5:$D$5000,4,FALSE))*-1,VLOOKUP($B40,'[2]Escoja el formato de Salida'!$A$5:$D$5000,4,FALSE)),0)/1000</f>
        <v>185760.50816</v>
      </c>
      <c r="H40" s="31"/>
      <c r="I40" s="31">
        <f>E40-G40</f>
        <v>-9354.512149999995</v>
      </c>
      <c r="J40" s="31"/>
      <c r="K40" s="32">
        <f>I40/G40*100</f>
        <v>-5.035791645198735</v>
      </c>
    </row>
    <row r="41" spans="1:18" ht="21" hidden="1" thickTop="1" x14ac:dyDescent="0.35">
      <c r="B41" s="1">
        <v>92</v>
      </c>
      <c r="C41" s="29" t="s">
        <v>21</v>
      </c>
      <c r="D41" s="30"/>
      <c r="E41" s="31">
        <f>IFERROR(IF(VLOOKUP($B41,'[1]Escoja el formato de Salida'!$A$5:$D$5000,4,FALSE)&lt;0,(VLOOKUP($B41,'[1]Escoja el formato de Salida'!$A$5:$D$5000,4,FALSE))*-1,VLOOKUP($B41,'[1]Escoja el formato de Salida'!$A$5:$D$5000,4,FALSE)),0)/1000</f>
        <v>174823.25542</v>
      </c>
      <c r="F41" s="31"/>
      <c r="G41" s="31">
        <f>IFERROR(IF(VLOOKUP($B41,'[2]Escoja el formato de Salida'!$A$5:$D$5000,4,FALSE)&lt;0,(VLOOKUP($B41,'[2]Escoja el formato de Salida'!$A$5:$D$5000,4,FALSE))*-1,VLOOKUP($B41,'[2]Escoja el formato de Salida'!$A$5:$D$5000,4,FALSE)),0)/1000</f>
        <v>172807.04446999999</v>
      </c>
      <c r="H41" s="31"/>
      <c r="I41" s="31">
        <f>E41-G41</f>
        <v>2016.2109500000079</v>
      </c>
      <c r="J41" s="31"/>
      <c r="K41" s="32">
        <f>I41/G41*100</f>
        <v>1.1667411801317105</v>
      </c>
      <c r="M41" s="43"/>
    </row>
    <row r="42" spans="1:18" ht="10.5" hidden="1" customHeight="1" x14ac:dyDescent="0.35">
      <c r="C42" s="29"/>
      <c r="D42" s="30"/>
      <c r="E42" s="31"/>
      <c r="F42" s="31"/>
      <c r="G42" s="31"/>
      <c r="H42" s="31"/>
      <c r="I42" s="31"/>
      <c r="J42" s="31"/>
      <c r="K42" s="50"/>
    </row>
    <row r="43" spans="1:18" ht="21.6" hidden="1" thickTop="1" thickBot="1" x14ac:dyDescent="0.4">
      <c r="C43" s="29" t="s">
        <v>22</v>
      </c>
      <c r="D43" s="30"/>
      <c r="E43" s="51">
        <f>SUM(E40:E41)</f>
        <v>351229.25143</v>
      </c>
      <c r="F43" s="31"/>
      <c r="G43" s="51">
        <f>SUM(G40:G41)</f>
        <v>358567.55262999999</v>
      </c>
      <c r="H43" s="31"/>
      <c r="I43" s="51">
        <f>SUM(I40:I41)</f>
        <v>-7338.3011999999871</v>
      </c>
      <c r="J43" s="31"/>
      <c r="K43" s="52">
        <f>I43/G43*100</f>
        <v>-2.046560305352632</v>
      </c>
      <c r="M43" s="31"/>
    </row>
    <row r="44" spans="1:18" ht="6.75" hidden="1" customHeight="1" thickTop="1" x14ac:dyDescent="0.35">
      <c r="C44" s="29" t="s">
        <v>3</v>
      </c>
      <c r="D44" s="30"/>
      <c r="E44" s="48"/>
      <c r="F44" s="48"/>
      <c r="G44" s="48"/>
      <c r="H44" s="48"/>
      <c r="I44" s="48"/>
      <c r="J44" s="48"/>
      <c r="K44" s="49"/>
    </row>
    <row r="45" spans="1:18" ht="21" thickTop="1" x14ac:dyDescent="0.35">
      <c r="C45" s="29"/>
      <c r="D45" s="30"/>
      <c r="E45" s="48"/>
      <c r="F45" s="48"/>
      <c r="G45" s="48"/>
      <c r="H45" s="48"/>
      <c r="I45" s="48"/>
      <c r="J45" s="48"/>
      <c r="K45" s="53" t="s">
        <v>3</v>
      </c>
      <c r="R45" s="1" t="s">
        <v>23</v>
      </c>
    </row>
    <row r="46" spans="1:18" x14ac:dyDescent="0.35">
      <c r="C46" s="13" t="s">
        <v>24</v>
      </c>
      <c r="D46" s="14"/>
      <c r="K46" s="54" t="s">
        <v>3</v>
      </c>
    </row>
    <row r="47" spans="1:18" ht="8.6999999999999993" customHeight="1" x14ac:dyDescent="0.35">
      <c r="C47" s="13"/>
      <c r="D47" s="14"/>
      <c r="K47" s="54"/>
    </row>
    <row r="48" spans="1:18" x14ac:dyDescent="0.35">
      <c r="C48" s="55" t="s">
        <v>25</v>
      </c>
      <c r="D48" s="14"/>
      <c r="E48" s="35">
        <f>SUM(E49,E52,E58,E59)</f>
        <v>211891.35915</v>
      </c>
      <c r="F48" s="36"/>
      <c r="G48" s="35">
        <f>SUM(G49,G52,G58,G59)</f>
        <v>159628.99804999999</v>
      </c>
      <c r="H48" s="36"/>
      <c r="I48" s="35">
        <f t="shared" ref="I48:I60" si="2">E48-G48</f>
        <v>52262.361100000009</v>
      </c>
      <c r="J48" s="36"/>
      <c r="K48" s="37">
        <f>I48/G48*100</f>
        <v>32.739891710420977</v>
      </c>
    </row>
    <row r="49" spans="1:13" x14ac:dyDescent="0.35">
      <c r="C49" s="29" t="s">
        <v>26</v>
      </c>
      <c r="D49" s="14"/>
      <c r="E49" s="31">
        <f t="shared" ref="E49:F49" si="3">SUM(E50:E51)</f>
        <v>54169.74022</v>
      </c>
      <c r="F49" s="31">
        <f t="shared" si="3"/>
        <v>0</v>
      </c>
      <c r="G49" s="31">
        <f t="shared" ref="G49" si="4">SUM(G50:G51)</f>
        <v>34870.475829999996</v>
      </c>
      <c r="H49" s="36"/>
      <c r="I49" s="31">
        <f t="shared" si="2"/>
        <v>19299.264390000004</v>
      </c>
      <c r="J49" s="31"/>
      <c r="K49" s="32">
        <f>I49/G49*100</f>
        <v>55.345572237349096</v>
      </c>
    </row>
    <row r="50" spans="1:13" hidden="1" x14ac:dyDescent="0.35">
      <c r="A50" s="1">
        <v>2110</v>
      </c>
      <c r="B50" s="1">
        <v>2110</v>
      </c>
      <c r="C50" s="29" t="s">
        <v>27</v>
      </c>
      <c r="D50" s="14"/>
      <c r="E50" s="31">
        <f>IFERROR(IF(VLOOKUP($A50,'[1]Escoja el formato de Salida'!$A$5:$D$5000,4,FALSE)&lt;0,(VLOOKUP($A50,'[1]Escoja el formato de Salida'!$A$5:$D$5000,4,FALSE))*-1,VLOOKUP($A50,'[1]Escoja el formato de Salida'!$A$5:$D$5000,4,FALSE)),0)/1000</f>
        <v>45155.46875</v>
      </c>
      <c r="F50" s="36"/>
      <c r="G50" s="31">
        <f>IFERROR(IF(VLOOKUP($A50,'[2]Escoja el formato de Salida'!$A$5:$D$5000,4,FALSE)&lt;0,(VLOOKUP($A50,'[2]Escoja el formato de Salida'!$A$5:$D$5000,4,FALSE))*-1,VLOOKUP($A50,'[2]Escoja el formato de Salida'!$A$5:$D$5000,4,FALSE)),0)/1000</f>
        <v>31870.475829999999</v>
      </c>
      <c r="H50" s="36"/>
      <c r="I50" s="31">
        <f t="shared" si="2"/>
        <v>13284.992920000001</v>
      </c>
      <c r="J50" s="31"/>
      <c r="K50" s="32">
        <f>I50/G50*100</f>
        <v>41.684325614915053</v>
      </c>
    </row>
    <row r="51" spans="1:13" hidden="1" x14ac:dyDescent="0.35">
      <c r="A51" s="1">
        <v>2111</v>
      </c>
      <c r="B51" s="1">
        <v>2111</v>
      </c>
      <c r="C51" s="29" t="s">
        <v>28</v>
      </c>
      <c r="D51" s="14"/>
      <c r="E51" s="31">
        <f>IFERROR(IF(VLOOKUP($A51,'[1]Escoja el formato de Salida'!$A$5:$D$5000,4,FALSE)&lt;0,(VLOOKUP($A51,'[1]Escoja el formato de Salida'!$A$5:$D$5000,4,FALSE))*-1,VLOOKUP($A51,'[1]Escoja el formato de Salida'!$A$5:$D$5000,4,FALSE)),0)/1000</f>
        <v>9014.2714700000015</v>
      </c>
      <c r="F51" s="36"/>
      <c r="G51" s="31">
        <f>IFERROR(IF(VLOOKUP($A51,'[2]Escoja el formato de Salida'!$A$5:$D$5000,4,FALSE)&lt;0,(VLOOKUP($A51,'[2]Escoja el formato de Salida'!$A$5:$D$5000,4,FALSE))*-1,VLOOKUP($A51,'[2]Escoja el formato de Salida'!$A$5:$D$5000,4,FALSE)),0)/1000</f>
        <v>3000</v>
      </c>
      <c r="H51" s="36"/>
      <c r="I51" s="31">
        <f t="shared" si="2"/>
        <v>6014.2714700000015</v>
      </c>
      <c r="J51" s="31"/>
      <c r="K51" s="32">
        <f>I51/G51*100</f>
        <v>200.47571566666673</v>
      </c>
    </row>
    <row r="52" spans="1:13" x14ac:dyDescent="0.35">
      <c r="B52" s="1">
        <v>212</v>
      </c>
      <c r="C52" s="29" t="s">
        <v>12</v>
      </c>
      <c r="D52" s="30"/>
      <c r="E52" s="31">
        <f>SUM(E53:E55)</f>
        <v>152073.44516999999</v>
      </c>
      <c r="F52" s="31"/>
      <c r="G52" s="31">
        <f>SUM(G53:G55)</f>
        <v>119266.95337</v>
      </c>
      <c r="H52" s="31"/>
      <c r="I52" s="31">
        <f t="shared" si="2"/>
        <v>32806.491799999989</v>
      </c>
      <c r="J52" s="31"/>
      <c r="K52" s="32">
        <f>I52/G52*100</f>
        <v>27.506774402314882</v>
      </c>
    </row>
    <row r="53" spans="1:13" hidden="1" x14ac:dyDescent="0.35">
      <c r="A53" s="1">
        <v>2116</v>
      </c>
      <c r="C53" s="29" t="s">
        <v>29</v>
      </c>
      <c r="D53" s="30"/>
      <c r="E53" s="31">
        <f>IFERROR(IF(VLOOKUP($A53,'[1]Escoja el formato de Salida'!$A$5:$D$5000,4,FALSE)&lt;0,(VLOOKUP($A53,'[1]Escoja el formato de Salida'!$A$5:$D$5000,4,FALSE))*-1,VLOOKUP($A53,'[1]Escoja el formato de Salida'!$A$5:$D$5000,4,FALSE)),0)/1000</f>
        <v>7661.2772599999998</v>
      </c>
      <c r="F53" s="31"/>
      <c r="G53" s="31">
        <f>IFERROR(IF(VLOOKUP($A53,'[2]Escoja el formato de Salida'!$A$5:$D$5000,4,FALSE)&lt;0,(VLOOKUP($A53,'[2]Escoja el formato de Salida'!$A$5:$D$5000,4,FALSE))*-1,VLOOKUP($A53,'[2]Escoja el formato de Salida'!$A$5:$D$5000,4,FALSE)),0)/1000</f>
        <v>17468.61476</v>
      </c>
      <c r="H53" s="31"/>
      <c r="I53" s="31"/>
      <c r="J53" s="31"/>
      <c r="K53" s="32"/>
    </row>
    <row r="54" spans="1:13" hidden="1" x14ac:dyDescent="0.35">
      <c r="A54" s="1">
        <v>2117</v>
      </c>
      <c r="C54" s="29" t="s">
        <v>30</v>
      </c>
      <c r="D54" s="30"/>
      <c r="E54" s="31">
        <f>IFERROR(IF(VLOOKUP($A54,'[1]Escoja el formato de Salida'!$A$5:$D$5000,4,FALSE)&lt;0,(VLOOKUP($A54,'[1]Escoja el formato de Salida'!$A$5:$D$5000,4,FALSE))*-1,VLOOKUP($A54,'[1]Escoja el formato de Salida'!$A$5:$D$5000,4,FALSE)),0)/1000</f>
        <v>21543.433149999997</v>
      </c>
      <c r="F54" s="31"/>
      <c r="G54" s="31">
        <f>IFERROR(IF(VLOOKUP($A54,'[2]Escoja el formato de Salida'!$A$5:$D$5000,4,FALSE)&lt;0,(VLOOKUP($A54,'[2]Escoja el formato de Salida'!$A$5:$D$5000,4,FALSE))*-1,VLOOKUP($A54,'[2]Escoja el formato de Salida'!$A$5:$D$5000,4,FALSE)),0)/1000</f>
        <v>21.718910000000001</v>
      </c>
      <c r="H54" s="31"/>
      <c r="I54" s="31"/>
      <c r="J54" s="31"/>
      <c r="K54" s="32"/>
    </row>
    <row r="55" spans="1:13" hidden="1" x14ac:dyDescent="0.35">
      <c r="A55" s="1">
        <v>2118</v>
      </c>
      <c r="C55" s="29" t="s">
        <v>31</v>
      </c>
      <c r="D55" s="30"/>
      <c r="E55" s="31">
        <f>IFERROR(IF(VLOOKUP($A55,'[1]Escoja el formato de Salida'!$A$5:$D$5000,4,FALSE)&lt;0,(VLOOKUP($A55,'[1]Escoja el formato de Salida'!$A$5:$D$5000,4,FALSE))*-1,VLOOKUP($A55,'[1]Escoja el formato de Salida'!$A$5:$D$5000,4,FALSE)),0)/1000</f>
        <v>122868.73476000001</v>
      </c>
      <c r="F55" s="31"/>
      <c r="G55" s="31">
        <f>IFERROR(IF(VLOOKUP($A55,'[2]Escoja el formato de Salida'!$A$5:$D$5000,4,FALSE)&lt;0,(VLOOKUP($A55,'[2]Escoja el formato de Salida'!$A$5:$D$5000,4,FALSE))*-1,VLOOKUP($A55,'[2]Escoja el formato de Salida'!$A$5:$D$5000,4,FALSE)),0)/1000</f>
        <v>101776.61970000001</v>
      </c>
      <c r="H55" s="31"/>
      <c r="I55" s="31"/>
      <c r="J55" s="31"/>
      <c r="K55" s="32"/>
    </row>
    <row r="56" spans="1:13" hidden="1" x14ac:dyDescent="0.35">
      <c r="A56" s="1">
        <v>2115</v>
      </c>
      <c r="B56" s="1">
        <v>215</v>
      </c>
      <c r="C56" s="29" t="s">
        <v>32</v>
      </c>
      <c r="D56" s="30"/>
      <c r="E56" s="31">
        <f>IFERROR(IF(VLOOKUP($A56,'[1]Escoja el formato de Salida'!$A$5:$D$5000,4,FALSE)&lt;0,(VLOOKUP($A56,'[1]Escoja el formato de Salida'!$A$5:$D$5000,4,FALSE))*-1,VLOOKUP($A56,'[1]Escoja el formato de Salida'!$A$5:$D$5000,4,FALSE)),0)/1000</f>
        <v>0</v>
      </c>
      <c r="F56" s="31"/>
      <c r="G56" s="31">
        <f>IFERROR(IF(VLOOKUP($A56,'[2]Escoja el formato de Salida'!$A$5:$D$5000,4,FALSE)&lt;0,(VLOOKUP($A56,'[2]Escoja el formato de Salida'!$A$5:$D$5000,4,FALSE))*-1,VLOOKUP($A56,'[2]Escoja el formato de Salida'!$A$5:$D$5000,4,FALSE)),0)/1000</f>
        <v>0</v>
      </c>
      <c r="H56" s="31"/>
      <c r="I56" s="31">
        <f t="shared" ref="I56" si="5">E56-G56</f>
        <v>0</v>
      </c>
      <c r="J56" s="31"/>
      <c r="K56" s="32">
        <f>IFERROR(I56/G56*100,0)</f>
        <v>0</v>
      </c>
    </row>
    <row r="57" spans="1:13" hidden="1" x14ac:dyDescent="0.35">
      <c r="A57" s="1">
        <v>2119</v>
      </c>
      <c r="B57" s="1">
        <v>24</v>
      </c>
      <c r="C57" s="29" t="s">
        <v>33</v>
      </c>
      <c r="D57" s="30"/>
      <c r="E57" s="31">
        <f>IFERROR(IF(VLOOKUP($B57,'[1]Escoja el formato de Salida'!$A$5:$D$5000,4,FALSE)&lt;0,(VLOOKUP($B57,'[1]Escoja el formato de Salida'!$A$5:$D$5000,4,FALSE))*-1,VLOOKUP($B57,'[1]Escoja el formato de Salida'!$A$5:$D$5000,4,FALSE)),0)/1000</f>
        <v>0</v>
      </c>
      <c r="F57" s="31"/>
      <c r="G57" s="31">
        <f>IFERROR(IF(VLOOKUP($B57,'[2]Escoja el formato de Salida'!$A$5:$D$5000,4,FALSE)&lt;0,(VLOOKUP($B57,'[2]Escoja el formato de Salida'!$A$5:$D$5000,4,FALSE))*-1,VLOOKUP($B57,'[2]Escoja el formato de Salida'!$A$5:$D$5000,4,FALSE)),0)/1000</f>
        <v>0</v>
      </c>
      <c r="H57" s="31"/>
      <c r="I57" s="31">
        <f>E57-G57</f>
        <v>0</v>
      </c>
      <c r="J57" s="31"/>
      <c r="K57" s="32">
        <f>IFERROR(I57/G57*100,0)</f>
        <v>0</v>
      </c>
    </row>
    <row r="58" spans="1:13" x14ac:dyDescent="0.35">
      <c r="A58" s="1">
        <v>212</v>
      </c>
      <c r="B58" s="1">
        <v>214</v>
      </c>
      <c r="C58" s="29" t="s">
        <v>34</v>
      </c>
      <c r="D58" s="30"/>
      <c r="E58" s="31">
        <f>IFERROR(IF(VLOOKUP($A58,'[1]Escoja el formato de Salida'!$A$5:$D$5000,4,FALSE)&lt;0,(VLOOKUP($A58,'[1]Escoja el formato de Salida'!$A$5:$D$5000,4,FALSE))*-1,VLOOKUP($A58,'[1]Escoja el formato de Salida'!$A$5:$D$5000,4,FALSE)),0)/1000</f>
        <v>5487.03838</v>
      </c>
      <c r="F58" s="31"/>
      <c r="G58" s="31">
        <f>IFERROR(IF(VLOOKUP($A58,'[2]Escoja el formato de Salida'!$A$5:$D$5000,4,FALSE)&lt;0,(VLOOKUP($A58,'[2]Escoja el formato de Salida'!$A$5:$D$5000,4,FALSE))*-1,VLOOKUP($A58,'[2]Escoja el formato de Salida'!$A$5:$D$5000,4,FALSE)),0)/1000</f>
        <v>5005.6792699999996</v>
      </c>
      <c r="H58" s="31"/>
      <c r="I58" s="31">
        <f>E58-G58</f>
        <v>481.35911000000033</v>
      </c>
      <c r="J58" s="31"/>
      <c r="K58" s="32">
        <f>IFERROR(I58/G58*100,0)</f>
        <v>9.6162595331442482</v>
      </c>
    </row>
    <row r="59" spans="1:13" x14ac:dyDescent="0.35">
      <c r="A59" s="1">
        <v>213</v>
      </c>
      <c r="B59" s="1">
        <v>213</v>
      </c>
      <c r="C59" s="29" t="s">
        <v>35</v>
      </c>
      <c r="D59" s="30"/>
      <c r="E59" s="31">
        <f>IFERROR(IF(VLOOKUP($A59,'[1]Escoja el formato de Salida'!$A$5:$D$5000,4,FALSE)&lt;0,(VLOOKUP($A59,'[1]Escoja el formato de Salida'!$A$5:$D$5000,4,FALSE))*-1,VLOOKUP($A59,'[1]Escoja el formato de Salida'!$A$5:$D$5000,4,FALSE)),0)/1000</f>
        <v>161.13538</v>
      </c>
      <c r="F59" s="31"/>
      <c r="G59" s="31">
        <f>IFERROR(IF(VLOOKUP($A59,'[2]Escoja el formato de Salida'!$A$5:$D$5000,4,FALSE)&lt;0,(VLOOKUP($A59,'[2]Escoja el formato de Salida'!$A$5:$D$5000,4,FALSE))*-1,VLOOKUP($A59,'[2]Escoja el formato de Salida'!$A$5:$D$5000,4,FALSE)),0)/1000</f>
        <v>485.88958000000002</v>
      </c>
      <c r="H59" s="31"/>
      <c r="I59" s="31">
        <f t="shared" si="2"/>
        <v>-324.75420000000003</v>
      </c>
      <c r="J59" s="31"/>
      <c r="K59" s="32">
        <f>I59/G59*100</f>
        <v>-66.837037336754577</v>
      </c>
    </row>
    <row r="60" spans="1:13" x14ac:dyDescent="0.35">
      <c r="A60" s="1">
        <v>22</v>
      </c>
      <c r="B60" s="1">
        <v>22</v>
      </c>
      <c r="C60" s="29" t="s">
        <v>36</v>
      </c>
      <c r="D60" s="30"/>
      <c r="E60" s="31">
        <f>IFERROR(IF(VLOOKUP($A60,'[1]Escoja el formato de Salida'!$A$5:$D$5000,4,FALSE)&lt;0,(VLOOKUP($A60,'[1]Escoja el formato de Salida'!$A$5:$D$5000,4,FALSE))*-1,VLOOKUP($A60,'[1]Escoja el formato de Salida'!$A$5:$D$5000,4,FALSE)),0)/1000</f>
        <v>306819.34367000003</v>
      </c>
      <c r="F60" s="31"/>
      <c r="G60" s="31">
        <f>IFERROR(IF(VLOOKUP($A60,'[2]Escoja el formato de Salida'!$A$5:$D$5000,4,FALSE)&lt;0,(VLOOKUP($A60,'[2]Escoja el formato de Salida'!$A$5:$D$5000,4,FALSE))*-1,VLOOKUP($A60,'[2]Escoja el formato de Salida'!$A$5:$D$5000,4,FALSE)),0)/1000</f>
        <v>281332.02850000001</v>
      </c>
      <c r="H60" s="31"/>
      <c r="I60" s="31">
        <f t="shared" si="2"/>
        <v>25487.315170000016</v>
      </c>
      <c r="J60" s="31"/>
      <c r="K60" s="32">
        <f t="shared" ref="K60" si="6">IFERROR(I60/G60*100,0)</f>
        <v>9.0595142351522249</v>
      </c>
    </row>
    <row r="61" spans="1:13" x14ac:dyDescent="0.35">
      <c r="C61" s="29"/>
      <c r="D61" s="30"/>
      <c r="E61" s="31"/>
      <c r="F61" s="31"/>
      <c r="G61" s="31"/>
      <c r="H61" s="31"/>
      <c r="I61" s="31"/>
      <c r="J61" s="31"/>
      <c r="K61" s="32"/>
    </row>
    <row r="62" spans="1:13" ht="21" thickBot="1" x14ac:dyDescent="0.4">
      <c r="C62" s="45" t="s">
        <v>37</v>
      </c>
      <c r="D62" s="30"/>
      <c r="E62" s="46">
        <f>SUM(E48,E60)</f>
        <v>518710.70282000001</v>
      </c>
      <c r="F62" s="40"/>
      <c r="G62" s="46">
        <f>SUM(G48,G60)</f>
        <v>440961.02655000001</v>
      </c>
      <c r="H62" s="40"/>
      <c r="I62" s="46">
        <f t="shared" ref="I62" si="7">E62-G62</f>
        <v>77749.676269999996</v>
      </c>
      <c r="J62" s="40"/>
      <c r="K62" s="47">
        <f>I62/G62*100</f>
        <v>17.631870298901362</v>
      </c>
      <c r="M62" s="31"/>
    </row>
    <row r="63" spans="1:13" ht="21.6" thickTop="1" x14ac:dyDescent="0.4">
      <c r="C63" s="29" t="s">
        <v>3</v>
      </c>
      <c r="D63" s="30"/>
      <c r="E63" s="48"/>
      <c r="F63" s="48"/>
      <c r="G63" s="48"/>
      <c r="H63" s="48"/>
      <c r="I63" s="48"/>
      <c r="J63" s="48"/>
      <c r="K63" s="49"/>
      <c r="L63" s="56"/>
    </row>
    <row r="64" spans="1:13" x14ac:dyDescent="0.35">
      <c r="C64" s="29"/>
      <c r="D64" s="30"/>
      <c r="E64" s="48"/>
      <c r="F64" s="48"/>
      <c r="G64" s="48"/>
      <c r="H64" s="48"/>
      <c r="I64" s="48"/>
      <c r="J64" s="48"/>
      <c r="K64" s="49"/>
    </row>
    <row r="65" spans="1:13" ht="22.2" x14ac:dyDescent="0.5">
      <c r="C65" s="13" t="s">
        <v>38</v>
      </c>
      <c r="D65" s="14"/>
      <c r="E65" s="57"/>
      <c r="F65" s="57"/>
      <c r="G65" s="57"/>
      <c r="K65" s="42"/>
    </row>
    <row r="66" spans="1:13" ht="7.2" customHeight="1" x14ac:dyDescent="0.35">
      <c r="C66" s="29" t="s">
        <v>3</v>
      </c>
      <c r="D66" s="30"/>
      <c r="E66" s="58" t="s">
        <v>3</v>
      </c>
      <c r="F66" s="58"/>
      <c r="G66" s="58" t="s">
        <v>3</v>
      </c>
      <c r="H66" s="58"/>
      <c r="I66" s="30" t="s">
        <v>3</v>
      </c>
      <c r="J66" s="30"/>
      <c r="K66" s="54" t="s">
        <v>3</v>
      </c>
    </row>
    <row r="67" spans="1:13" x14ac:dyDescent="0.35">
      <c r="C67" s="55" t="s">
        <v>39</v>
      </c>
      <c r="D67" s="14"/>
      <c r="E67" s="24">
        <f>SUM(E68:E70)</f>
        <v>130670.8</v>
      </c>
      <c r="F67" s="25"/>
      <c r="G67" s="24">
        <f>SUM(G68:G70)</f>
        <v>115670.8</v>
      </c>
      <c r="H67" s="25"/>
      <c r="I67" s="24">
        <f>E67-G67</f>
        <v>15000</v>
      </c>
      <c r="J67" s="25"/>
      <c r="K67" s="26">
        <f t="shared" ref="K67:K68" si="8">I67/G67*100</f>
        <v>12.96783630786681</v>
      </c>
      <c r="M67" s="31"/>
    </row>
    <row r="68" spans="1:13" x14ac:dyDescent="0.35">
      <c r="A68" s="1">
        <v>311001</v>
      </c>
      <c r="B68" s="1">
        <v>311001</v>
      </c>
      <c r="C68" s="29" t="s">
        <v>40</v>
      </c>
      <c r="D68" s="30"/>
      <c r="E68" s="31">
        <f>IFERROR(IF(VLOOKUP($A68,'[1]Escoja el formato de Salida'!$A$5:$D$5000,4,FALSE)&lt;0,(VLOOKUP($A68,'[1]Escoja el formato de Salida'!$A$5:$D$5000,4,FALSE))*-1,VLOOKUP($A68,'[1]Escoja el formato de Salida'!$A$5:$D$5000,4,FALSE)),0)/1000+IFERROR(IF(VLOOKUP($A69,'[1]Escoja el formato de Salida'!$A$5:$D$5000,4,FALSE)&lt;0,(VLOOKUP($A69,'[1]Escoja el formato de Salida'!$A$5:$D$5000,4,FALSE))*-1,VLOOKUP($A69,'[1]Escoja el formato de Salida'!$A$5:$D$5000,4,FALSE)),0)/1000</f>
        <v>130670.8</v>
      </c>
      <c r="F68" s="31"/>
      <c r="G68" s="31">
        <f>IFERROR(IF(VLOOKUP($A68,'[2]Escoja el formato de Salida'!$A$5:$D$5000,4,FALSE)&lt;0,(VLOOKUP($A68,'[2]Escoja el formato de Salida'!$A$5:$D$5000,4,FALSE))*-1,VLOOKUP($A68,'[2]Escoja el formato de Salida'!$A$5:$D$5000,4,FALSE)),0)/1000+IFERROR(IF(VLOOKUP($A69,'[2]Escoja el formato de Salida'!$A$5:$D$5000,4,FALSE)&lt;0,(VLOOKUP($A69,'[2]Escoja el formato de Salida'!$A$5:$D$5000,4,FALSE))*-1,VLOOKUP($A69,'[2]Escoja el formato de Salida'!$A$5:$D$5000,4,FALSE)),0)/1000</f>
        <v>115670.8</v>
      </c>
      <c r="H68" s="31"/>
      <c r="I68" s="31">
        <f>E68-G68</f>
        <v>15000</v>
      </c>
      <c r="J68" s="31"/>
      <c r="K68" s="32">
        <f t="shared" si="8"/>
        <v>12.96783630786681</v>
      </c>
    </row>
    <row r="69" spans="1:13" ht="26.1" hidden="1" customHeight="1" x14ac:dyDescent="0.35">
      <c r="A69" s="1">
        <v>311101</v>
      </c>
      <c r="B69" s="1">
        <v>311101</v>
      </c>
      <c r="C69" s="29"/>
      <c r="D69" s="30"/>
      <c r="E69" s="31"/>
      <c r="F69" s="31"/>
      <c r="G69" s="31"/>
      <c r="H69" s="31"/>
      <c r="I69" s="31"/>
      <c r="J69" s="31"/>
      <c r="K69" s="32"/>
    </row>
    <row r="70" spans="1:13" hidden="1" x14ac:dyDescent="0.35">
      <c r="A70" s="1">
        <v>311102</v>
      </c>
      <c r="B70" s="1">
        <v>311102</v>
      </c>
      <c r="C70" s="29" t="s">
        <v>41</v>
      </c>
      <c r="D70" s="30"/>
      <c r="E70" s="31">
        <f>-IFERROR(IF(VLOOKUP($B70,'[1]Escoja el formato de Salida'!$A$5:$D$5000,4,FALSE)&lt;0,(VLOOKUP($B70,'[1]Escoja el formato de Salida'!$A$5:$D$5000,4,FALSE))*-1,VLOOKUP($B70,'[1]Escoja el formato de Salida'!$A$5:$D$5000,4,FALSE)),0)/1000</f>
        <v>0</v>
      </c>
      <c r="F70" s="31"/>
      <c r="G70" s="31">
        <f>-IFERROR(IF(VLOOKUP($B70,'[2]Escoja el formato de Salida'!$A$5:$D$5000,4,FALSE)&lt;0,(VLOOKUP($B70,'[2]Escoja el formato de Salida'!$A$5:$D$5000,4,FALSE))*-1,VLOOKUP($B70,'[2]Escoja el formato de Salida'!$A$5:$D$5000,4,FALSE)),0)/1000</f>
        <v>0</v>
      </c>
      <c r="H70" s="31"/>
      <c r="I70" s="31">
        <f t="shared" ref="I70:I74" si="9">E70-G70</f>
        <v>0</v>
      </c>
      <c r="J70" s="31"/>
      <c r="K70" s="32" t="e">
        <f>I70/G70*100</f>
        <v>#DIV/0!</v>
      </c>
    </row>
    <row r="71" spans="1:13" x14ac:dyDescent="0.35">
      <c r="A71" s="1">
        <v>313</v>
      </c>
      <c r="B71" s="1">
        <v>313</v>
      </c>
      <c r="C71" s="29" t="s">
        <v>42</v>
      </c>
      <c r="D71" s="30"/>
      <c r="E71" s="31">
        <f>IFERROR(IF(VLOOKUP($A71,'[1]Escoja el formato de Salida'!$A$5:$D$5000,4,FALSE)&lt;0,(VLOOKUP($A71,'[1]Escoja el formato de Salida'!$A$5:$D$5000,4,FALSE))*-1,VLOOKUP($A71,'[1]Escoja el formato de Salida'!$A$5:$D$5000,4,FALSE)),0)/1000</f>
        <v>46444.610810000006</v>
      </c>
      <c r="F71" s="31"/>
      <c r="G71" s="31">
        <f>IFERROR(IF(VLOOKUP($A71,'[2]Escoja el formato de Salida'!$A$5:$D$5000,4,FALSE)&lt;0,(VLOOKUP($A71,'[2]Escoja el formato de Salida'!$A$5:$D$5000,4,FALSE))*-1,VLOOKUP($A71,'[2]Escoja el formato de Salida'!$A$5:$D$5000,4,FALSE)),0)/1000</f>
        <v>39572.596729999997</v>
      </c>
      <c r="H71" s="31"/>
      <c r="I71" s="31">
        <f t="shared" si="9"/>
        <v>6872.0140800000081</v>
      </c>
      <c r="J71" s="31"/>
      <c r="K71" s="32">
        <f>I71/G71*100</f>
        <v>17.365587926632909</v>
      </c>
    </row>
    <row r="72" spans="1:13" x14ac:dyDescent="0.35">
      <c r="A72" s="1">
        <v>321</v>
      </c>
      <c r="B72" s="1">
        <v>321</v>
      </c>
      <c r="C72" s="59" t="s">
        <v>43</v>
      </c>
      <c r="D72" s="30"/>
      <c r="E72" s="31">
        <f>IFERROR(IF(VLOOKUP($A72,'[1]Escoja el formato de Salida'!$A$5:$D$5000,4,FALSE)&lt;0,(VLOOKUP($A72,'[1]Escoja el formato de Salida'!$A$5:$D$5000,4,FALSE))*-1,VLOOKUP($A72,'[1]Escoja el formato de Salida'!$A$5:$D$5000,4,FALSE)),0)/1000</f>
        <v>8007.69661</v>
      </c>
      <c r="F72" s="31"/>
      <c r="G72" s="31">
        <f>IFERROR(IF(VLOOKUP($A72,'[2]Escoja el formato de Salida'!$A$5:$D$5000,4,FALSE)&lt;0,(VLOOKUP($A72,'[2]Escoja el formato de Salida'!$A$5:$D$5000,4,FALSE))*-1,VLOOKUP($A72,'[2]Escoja el formato de Salida'!$A$5:$D$5000,4,FALSE)),0)/1000</f>
        <v>1524.7833500000002</v>
      </c>
      <c r="H72" s="31"/>
      <c r="I72" s="31">
        <f t="shared" si="9"/>
        <v>6482.9132599999994</v>
      </c>
      <c r="J72" s="31"/>
      <c r="K72" s="32">
        <f>I72/G72*100</f>
        <v>425.16946817395393</v>
      </c>
    </row>
    <row r="73" spans="1:13" x14ac:dyDescent="0.35">
      <c r="A73" s="1">
        <v>3230010101</v>
      </c>
      <c r="B73" s="1">
        <v>322</v>
      </c>
      <c r="C73" s="29" t="s">
        <v>44</v>
      </c>
      <c r="D73" s="30"/>
      <c r="E73" s="31">
        <f>IFERROR(IF(VLOOKUP($A73,'[1]Escoja el formato de Salida'!$A$5:$D$5000,4,FALSE)&lt;0,(VLOOKUP($A73,'[1]Escoja el formato de Salida'!$A$5:$D$5000,4,FALSE))*-1,VLOOKUP($A73,'[1]Escoja el formato de Salida'!$A$5:$D$5000,4,FALSE)),0)/1000</f>
        <v>4827.8581299999996</v>
      </c>
      <c r="F73" s="31"/>
      <c r="G73" s="31">
        <f>IFERROR(IF(VLOOKUP($A73,'[2]Escoja el formato de Salida'!$A$5:$D$5000,4,FALSE)&lt;0,(VLOOKUP($A73,'[2]Escoja el formato de Salida'!$A$5:$D$5000,4,FALSE))*-1,VLOOKUP($A73,'[2]Escoja el formato de Salida'!$A$5:$D$5000,4,FALSE)),0)/1000</f>
        <v>3283.5466800000004</v>
      </c>
      <c r="H73" s="31"/>
      <c r="I73" s="31">
        <f t="shared" si="9"/>
        <v>1544.3114499999992</v>
      </c>
      <c r="J73" s="31"/>
      <c r="K73" s="32">
        <f>I73/G73*100</f>
        <v>47.031810432492435</v>
      </c>
    </row>
    <row r="74" spans="1:13" x14ac:dyDescent="0.35">
      <c r="A74" s="1">
        <v>322</v>
      </c>
      <c r="B74" s="1">
        <v>324</v>
      </c>
      <c r="C74" s="29" t="s">
        <v>45</v>
      </c>
      <c r="D74" s="30"/>
      <c r="E74" s="31">
        <f>IFERROR(IF(VLOOKUP($A74,'[1]Escoja el formato de Salida'!$A$5:$D$5000,4,FALSE)&lt;0,(VLOOKUP($A74,'[1]Escoja el formato de Salida'!$A$5:$D$5000,4,FALSE))*-1,VLOOKUP($A74,'[1]Escoja el formato de Salida'!$A$5:$D$5000,4,FALSE)),0)/1000</f>
        <v>0.87935000000000008</v>
      </c>
      <c r="F74" s="31"/>
      <c r="G74" s="31">
        <f>IFERROR(IF(VLOOKUP($A74,'[2]Escoja el formato de Salida'!$A$5:$D$5000,4,FALSE)&lt;0,(VLOOKUP($A74,'[2]Escoja el formato de Salida'!$A$5:$D$5000,4,FALSE))*-1,VLOOKUP($A74,'[2]Escoja el formato de Salida'!$A$5:$D$5000,4,FALSE)),0)/1000</f>
        <v>0.87935000000000008</v>
      </c>
      <c r="H74" s="31"/>
      <c r="I74" s="31">
        <f t="shared" si="9"/>
        <v>0</v>
      </c>
      <c r="J74" s="31"/>
      <c r="K74" s="32">
        <v>0</v>
      </c>
      <c r="M74" s="43"/>
    </row>
    <row r="75" spans="1:13" x14ac:dyDescent="0.35">
      <c r="C75" s="29"/>
      <c r="D75" s="30"/>
      <c r="E75" s="31"/>
      <c r="F75" s="31"/>
      <c r="G75" s="31"/>
      <c r="H75" s="31"/>
      <c r="I75" s="31"/>
      <c r="J75" s="31"/>
      <c r="K75" s="32"/>
    </row>
    <row r="76" spans="1:13" x14ac:dyDescent="0.35">
      <c r="C76" s="45" t="s">
        <v>46</v>
      </c>
      <c r="D76" s="10"/>
      <c r="E76" s="24">
        <f>SUM(E77:E78)</f>
        <v>4911.7</v>
      </c>
      <c r="F76" s="24">
        <f t="shared" ref="F76" si="10">SUM(F77:F78)</f>
        <v>0</v>
      </c>
      <c r="G76" s="24">
        <f>SUM(G77:G78)</f>
        <v>5165.8715400000001</v>
      </c>
      <c r="H76" s="40"/>
      <c r="I76" s="24">
        <f>SUM(I77:I78)</f>
        <v>-254.17154000000028</v>
      </c>
      <c r="J76" s="40"/>
      <c r="K76" s="26">
        <f>SUM(K77:K78)</f>
        <v>-4.9202063588286649</v>
      </c>
    </row>
    <row r="77" spans="1:13" hidden="1" x14ac:dyDescent="0.35">
      <c r="C77" s="29" t="s">
        <v>47</v>
      </c>
      <c r="E77" s="60">
        <v>0</v>
      </c>
      <c r="F77" s="60"/>
      <c r="G77" s="60">
        <v>0</v>
      </c>
      <c r="H77" s="31"/>
      <c r="I77" s="31">
        <f t="shared" ref="I77" si="11">E77-G77</f>
        <v>0</v>
      </c>
      <c r="J77" s="31"/>
      <c r="K77" s="32">
        <v>0</v>
      </c>
    </row>
    <row r="78" spans="1:13" hidden="1" x14ac:dyDescent="0.35">
      <c r="C78" s="45" t="s">
        <v>46</v>
      </c>
      <c r="E78" s="40">
        <f>+E79+E80</f>
        <v>4911.7</v>
      </c>
      <c r="F78" s="31"/>
      <c r="G78" s="40">
        <f>+G79+G80</f>
        <v>5165.8715400000001</v>
      </c>
      <c r="H78" s="31"/>
      <c r="I78" s="40">
        <f>E78-G78</f>
        <v>-254.17154000000028</v>
      </c>
      <c r="J78" s="40"/>
      <c r="K78" s="41">
        <f t="shared" ref="K78" si="12">I78/G78*100</f>
        <v>-4.9202063588286649</v>
      </c>
      <c r="M78" s="43"/>
    </row>
    <row r="79" spans="1:13" x14ac:dyDescent="0.35">
      <c r="A79" s="1">
        <v>314</v>
      </c>
      <c r="B79" s="1">
        <v>314</v>
      </c>
      <c r="C79" s="29" t="s">
        <v>46</v>
      </c>
      <c r="E79" s="31">
        <f>IFERROR(IF(VLOOKUP($A79,'[1]Escoja el formato de Salida'!$A$5:$D$5000,4,FALSE)&lt;0,(VLOOKUP($A79,'[1]Escoja el formato de Salida'!$A$5:$D$5000,4,FALSE))*-1,VLOOKUP($A79,'[1]Escoja el formato de Salida'!$A$5:$D$5000,4,FALSE)),0)/1000</f>
        <v>0</v>
      </c>
      <c r="F79" s="31"/>
      <c r="G79" s="31">
        <f>IFERROR(IF(VLOOKUP($A79,'[2]Escoja el formato de Salida'!$A$5:$D$5000,4,FALSE)&lt;0,(VLOOKUP($A79,'[2]Escoja el formato de Salida'!$A$5:$D$5000,4,FALSE))*-1,VLOOKUP($A79,'[2]Escoja el formato de Salida'!$A$5:$D$5000,4,FALSE)),0)/1000</f>
        <v>0</v>
      </c>
      <c r="H79" s="31"/>
      <c r="I79" s="31">
        <f>E79-G79</f>
        <v>0</v>
      </c>
      <c r="J79" s="31"/>
      <c r="K79" s="32">
        <v>0</v>
      </c>
    </row>
    <row r="80" spans="1:13" x14ac:dyDescent="0.35">
      <c r="C80" s="7" t="s">
        <v>48</v>
      </c>
      <c r="E80" s="31">
        <v>4911.7</v>
      </c>
      <c r="F80" s="61"/>
      <c r="G80" s="31">
        <f>+'[3]ESTAD.RESULT. FEB 2025-2024'!F52</f>
        <v>5165.8715400000001</v>
      </c>
      <c r="H80" s="40"/>
      <c r="I80" s="31">
        <f>E80-G80</f>
        <v>-254.17154000000028</v>
      </c>
      <c r="J80" s="31"/>
      <c r="K80" s="32">
        <f>I80/G80*100</f>
        <v>-4.9202063588286649</v>
      </c>
    </row>
    <row r="81" spans="2:13" ht="21" thickBot="1" x14ac:dyDescent="0.4">
      <c r="C81" s="45" t="s">
        <v>49</v>
      </c>
      <c r="D81" s="30"/>
      <c r="E81" s="46">
        <f>E67+E71+E72+E73+E74+E75+E80+E79</f>
        <v>194863.54490000004</v>
      </c>
      <c r="F81" s="40"/>
      <c r="G81" s="46">
        <f>G67+G71+G72+G73+G74+G75+G80+G79</f>
        <v>165218.47765000002</v>
      </c>
      <c r="H81" s="40"/>
      <c r="I81" s="46">
        <f>I67+I71+I72+I73+I74+I75+I78</f>
        <v>29645.067250000011</v>
      </c>
      <c r="J81" s="40"/>
      <c r="K81" s="47">
        <f>I81/G81*100</f>
        <v>17.942949040361171</v>
      </c>
      <c r="M81" s="62"/>
    </row>
    <row r="82" spans="2:13" ht="21" thickTop="1" x14ac:dyDescent="0.35">
      <c r="C82" s="29"/>
      <c r="D82" s="30"/>
      <c r="E82" s="63"/>
      <c r="F82" s="63"/>
      <c r="G82" s="63"/>
      <c r="H82" s="63"/>
      <c r="I82" s="63"/>
      <c r="J82" s="63"/>
      <c r="K82" s="64"/>
    </row>
    <row r="83" spans="2:13" ht="21.75" customHeight="1" thickBot="1" x14ac:dyDescent="0.4">
      <c r="C83" s="29" t="s">
        <v>50</v>
      </c>
      <c r="D83" s="30"/>
      <c r="E83" s="65">
        <f>E62+E81</f>
        <v>713574.2477200001</v>
      </c>
      <c r="F83" s="40"/>
      <c r="G83" s="65">
        <f>G62+G81</f>
        <v>606179.50420000008</v>
      </c>
      <c r="H83" s="40"/>
      <c r="I83" s="65">
        <f>E83-G83</f>
        <v>107394.74352000002</v>
      </c>
      <c r="J83" s="40"/>
      <c r="K83" s="66">
        <f>I83/G83*100</f>
        <v>17.716656992837997</v>
      </c>
      <c r="L83" s="1" t="s">
        <v>3</v>
      </c>
      <c r="M83" s="31"/>
    </row>
    <row r="84" spans="2:13" ht="8.6999999999999993" customHeight="1" thickTop="1" x14ac:dyDescent="0.35">
      <c r="C84" s="29" t="s">
        <v>3</v>
      </c>
      <c r="D84" s="30"/>
      <c r="E84" s="48"/>
      <c r="F84" s="48"/>
      <c r="G84" s="48"/>
      <c r="H84" s="48"/>
      <c r="I84" s="48"/>
      <c r="J84" s="48"/>
      <c r="K84" s="49"/>
    </row>
    <row r="85" spans="2:13" ht="7.2" customHeight="1" x14ac:dyDescent="0.35">
      <c r="C85" s="29"/>
      <c r="D85" s="30"/>
      <c r="E85" s="48"/>
      <c r="F85" s="48"/>
      <c r="G85" s="48"/>
      <c r="H85" s="48"/>
      <c r="I85" s="48"/>
      <c r="J85" s="48"/>
      <c r="K85" s="49"/>
    </row>
    <row r="86" spans="2:13" ht="6.75" customHeight="1" x14ac:dyDescent="0.35">
      <c r="C86" s="29"/>
      <c r="D86" s="30"/>
      <c r="E86" s="67" t="s">
        <v>3</v>
      </c>
      <c r="F86" s="67"/>
      <c r="G86" s="67" t="s">
        <v>3</v>
      </c>
      <c r="H86" s="48"/>
      <c r="I86" s="48"/>
      <c r="J86" s="48"/>
      <c r="K86" s="49"/>
    </row>
    <row r="87" spans="2:13" ht="21" hidden="1" thickBot="1" x14ac:dyDescent="0.4">
      <c r="B87" s="1">
        <v>93</v>
      </c>
      <c r="C87" s="29" t="s">
        <v>51</v>
      </c>
      <c r="D87" s="30"/>
      <c r="E87" s="68">
        <f>+E43</f>
        <v>351229.25143</v>
      </c>
      <c r="F87" s="31"/>
      <c r="G87" s="68">
        <f>+G43</f>
        <v>358567.55262999999</v>
      </c>
      <c r="H87" s="31"/>
      <c r="I87" s="68">
        <f>E87-G87</f>
        <v>-7338.3011999999871</v>
      </c>
      <c r="J87" s="31"/>
      <c r="K87" s="69">
        <f>I87/G87*100</f>
        <v>-2.046560305352632</v>
      </c>
      <c r="M87" s="31"/>
    </row>
    <row r="88" spans="2:13" ht="16.5" hidden="1" customHeight="1" thickTop="1" x14ac:dyDescent="0.35">
      <c r="C88" s="7" t="s">
        <v>3</v>
      </c>
      <c r="E88" s="48"/>
      <c r="F88" s="48"/>
      <c r="G88" s="48"/>
      <c r="H88" s="48"/>
      <c r="I88" s="48"/>
      <c r="J88" s="48"/>
      <c r="K88" s="49"/>
    </row>
    <row r="89" spans="2:13" hidden="1" x14ac:dyDescent="0.35">
      <c r="C89" s="7"/>
      <c r="E89" s="48"/>
      <c r="F89" s="48"/>
      <c r="G89" s="48"/>
      <c r="H89" s="48"/>
      <c r="I89" s="48"/>
      <c r="J89" s="48"/>
      <c r="K89" s="49"/>
    </row>
    <row r="90" spans="2:13" ht="27" hidden="1" customHeight="1" x14ac:dyDescent="0.35">
      <c r="C90" s="70" t="s">
        <v>52</v>
      </c>
      <c r="D90" s="71"/>
      <c r="E90" s="48"/>
      <c r="F90" s="48"/>
      <c r="G90" s="48"/>
      <c r="H90" s="48"/>
      <c r="I90" s="48"/>
      <c r="J90" s="48"/>
      <c r="K90" s="49"/>
    </row>
    <row r="91" spans="2:13" ht="21" thickBot="1" x14ac:dyDescent="0.4">
      <c r="C91" s="72"/>
      <c r="D91" s="73"/>
      <c r="E91" s="74"/>
      <c r="F91" s="74"/>
      <c r="G91" s="74"/>
      <c r="H91" s="73"/>
      <c r="I91" s="73"/>
      <c r="J91" s="73"/>
      <c r="K91" s="75"/>
    </row>
    <row r="92" spans="2:13" ht="21" thickTop="1" x14ac:dyDescent="0.35">
      <c r="C92" s="7"/>
      <c r="E92" s="31"/>
      <c r="G92" s="31"/>
      <c r="K92" s="42"/>
    </row>
    <row r="93" spans="2:13" ht="21" thickBot="1" x14ac:dyDescent="0.4">
      <c r="C93" s="72"/>
      <c r="D93" s="73"/>
      <c r="E93" s="73"/>
      <c r="F93" s="73"/>
      <c r="G93" s="73"/>
      <c r="H93" s="73"/>
      <c r="I93" s="73"/>
      <c r="J93" s="73"/>
      <c r="K93" s="75"/>
    </row>
    <row r="94" spans="2:13" ht="21" thickTop="1" x14ac:dyDescent="0.35"/>
    <row r="95" spans="2:13" x14ac:dyDescent="0.35">
      <c r="E95" s="31">
        <f>+E36-E83</f>
        <v>-0.85407000011764467</v>
      </c>
      <c r="G95" s="31">
        <f>+G36-G83</f>
        <v>0</v>
      </c>
      <c r="I95" s="76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D2D-B46F-4B33-947F-334BB39FF4B8}">
  <dimension ref="A1:H51"/>
  <sheetViews>
    <sheetView tabSelected="1" topLeftCell="A21" workbookViewId="0">
      <selection activeCell="M29" sqref="M29"/>
    </sheetView>
  </sheetViews>
  <sheetFormatPr baseColWidth="10" defaultRowHeight="14.4" x14ac:dyDescent="0.3"/>
  <cols>
    <col min="1" max="1" width="53.109375" customWidth="1"/>
    <col min="2" max="2" width="14.5546875" customWidth="1"/>
    <col min="3" max="3" width="1.5546875" customWidth="1"/>
    <col min="4" max="4" width="14.33203125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63" t="s">
        <v>53</v>
      </c>
      <c r="B1" s="164"/>
      <c r="C1" s="164"/>
      <c r="D1" s="164"/>
      <c r="E1" s="164"/>
      <c r="F1" s="164"/>
      <c r="G1" s="164"/>
      <c r="H1" s="165"/>
    </row>
    <row r="2" spans="1:8" x14ac:dyDescent="0.3">
      <c r="A2" s="166" t="s">
        <v>54</v>
      </c>
      <c r="B2" s="167"/>
      <c r="C2" s="167"/>
      <c r="D2" s="167"/>
      <c r="E2" s="167"/>
      <c r="F2" s="167"/>
      <c r="G2" s="167"/>
      <c r="H2" s="168"/>
    </row>
    <row r="3" spans="1:8" x14ac:dyDescent="0.3">
      <c r="A3" s="166" t="s">
        <v>88</v>
      </c>
      <c r="B3" s="167"/>
      <c r="C3" s="167"/>
      <c r="D3" s="167"/>
      <c r="E3" s="167"/>
      <c r="F3" s="167"/>
      <c r="G3" s="167"/>
      <c r="H3" s="168"/>
    </row>
    <row r="4" spans="1:8" ht="15" thickBot="1" x14ac:dyDescent="0.35">
      <c r="A4" s="169" t="s">
        <v>2</v>
      </c>
      <c r="B4" s="170"/>
      <c r="C4" s="170"/>
      <c r="D4" s="170"/>
      <c r="E4" s="170"/>
      <c r="F4" s="170"/>
      <c r="G4" s="170"/>
      <c r="H4" s="171"/>
    </row>
    <row r="5" spans="1:8" ht="15" thickTop="1" x14ac:dyDescent="0.3">
      <c r="A5" s="172"/>
      <c r="B5" s="173"/>
      <c r="C5" s="173"/>
      <c r="D5" s="173"/>
      <c r="E5" s="173"/>
      <c r="F5" s="173"/>
      <c r="G5" s="173"/>
      <c r="H5" s="174"/>
    </row>
    <row r="6" spans="1:8" x14ac:dyDescent="0.3">
      <c r="A6" s="79"/>
      <c r="B6" s="80"/>
      <c r="C6" s="80"/>
      <c r="D6" s="80"/>
      <c r="E6" s="81" t="s">
        <v>56</v>
      </c>
      <c r="F6" s="82"/>
      <c r="G6" s="83"/>
      <c r="H6" s="84"/>
    </row>
    <row r="7" spans="1:8" x14ac:dyDescent="0.3">
      <c r="A7" s="86" t="s">
        <v>57</v>
      </c>
      <c r="B7" s="87" t="s">
        <v>84</v>
      </c>
      <c r="C7" s="88"/>
      <c r="D7" s="87" t="s">
        <v>85</v>
      </c>
      <c r="E7" s="88"/>
      <c r="F7" s="89" t="s">
        <v>6</v>
      </c>
      <c r="G7" s="90"/>
      <c r="H7" s="91" t="s">
        <v>60</v>
      </c>
    </row>
    <row r="8" spans="1:8" x14ac:dyDescent="0.3">
      <c r="A8" s="92"/>
      <c r="B8" s="93"/>
      <c r="C8" s="93"/>
      <c r="D8" s="93"/>
      <c r="E8" s="93"/>
      <c r="F8" s="94"/>
      <c r="G8" s="94"/>
      <c r="H8" s="95"/>
    </row>
    <row r="9" spans="1:8" x14ac:dyDescent="0.3">
      <c r="A9" s="96" t="s">
        <v>61</v>
      </c>
      <c r="B9" s="147">
        <v>5618.3</v>
      </c>
      <c r="C9" s="147"/>
      <c r="D9" s="147">
        <v>2971.3</v>
      </c>
      <c r="E9" s="97"/>
      <c r="F9" s="98">
        <f>B9-D9</f>
        <v>2647</v>
      </c>
      <c r="G9" s="98"/>
      <c r="H9" s="99">
        <f>F9/D9*100</f>
        <v>89.085585433985116</v>
      </c>
    </row>
    <row r="10" spans="1:8" x14ac:dyDescent="0.3">
      <c r="A10" s="96" t="s">
        <v>11</v>
      </c>
      <c r="B10" s="147">
        <v>1455</v>
      </c>
      <c r="C10" s="97"/>
      <c r="D10" s="147">
        <v>665.4</v>
      </c>
      <c r="E10" s="97"/>
      <c r="F10" s="98">
        <f>B10-D10</f>
        <v>789.6</v>
      </c>
      <c r="G10" s="98"/>
      <c r="H10" s="99">
        <f>F10/D10*100</f>
        <v>118.66546438232643</v>
      </c>
    </row>
    <row r="11" spans="1:8" x14ac:dyDescent="0.3">
      <c r="A11" s="96" t="s">
        <v>10</v>
      </c>
      <c r="B11" s="147">
        <v>13.5</v>
      </c>
      <c r="C11" s="97"/>
      <c r="D11" s="147">
        <v>13.5</v>
      </c>
      <c r="E11" s="97"/>
      <c r="F11" s="98">
        <f>B11-D11</f>
        <v>0</v>
      </c>
      <c r="G11" s="98"/>
      <c r="H11" s="99">
        <v>0</v>
      </c>
    </row>
    <row r="12" spans="1:8" x14ac:dyDescent="0.3">
      <c r="A12" s="96" t="s">
        <v>62</v>
      </c>
      <c r="B12" s="147">
        <v>706.3</v>
      </c>
      <c r="C12" s="97"/>
      <c r="D12" s="147">
        <v>282.89999999999998</v>
      </c>
      <c r="E12" s="97"/>
      <c r="F12" s="98">
        <f>B12-D12</f>
        <v>423.4</v>
      </c>
      <c r="G12" s="98"/>
      <c r="H12" s="99">
        <f>F12/D12*100</f>
        <v>149.66419229409686</v>
      </c>
    </row>
    <row r="13" spans="1:8" x14ac:dyDescent="0.3">
      <c r="A13" s="79"/>
      <c r="B13" s="94"/>
      <c r="C13" s="94"/>
      <c r="D13" s="94"/>
      <c r="E13" s="94"/>
      <c r="F13" s="94"/>
      <c r="G13" s="94"/>
      <c r="H13" s="95"/>
    </row>
    <row r="14" spans="1:8" x14ac:dyDescent="0.3">
      <c r="A14" s="79"/>
      <c r="B14" s="100">
        <f>SUM(B9:B12)</f>
        <v>7793.1</v>
      </c>
      <c r="C14" s="81"/>
      <c r="D14" s="100">
        <f>SUM(D9:D12)</f>
        <v>3933.1000000000004</v>
      </c>
      <c r="E14" s="81"/>
      <c r="F14" s="101">
        <f>B14-D14</f>
        <v>3860</v>
      </c>
      <c r="G14" s="102"/>
      <c r="H14" s="103">
        <f>F14/D14*100</f>
        <v>98.14141516869644</v>
      </c>
    </row>
    <row r="15" spans="1:8" x14ac:dyDescent="0.3">
      <c r="A15" s="79"/>
      <c r="B15" s="94"/>
      <c r="C15" s="94"/>
      <c r="D15" s="94"/>
      <c r="E15" s="94"/>
      <c r="F15" s="94"/>
      <c r="G15" s="94"/>
      <c r="H15" s="95"/>
    </row>
    <row r="16" spans="1:8" x14ac:dyDescent="0.3">
      <c r="A16" s="86" t="s">
        <v>63</v>
      </c>
      <c r="B16" s="93"/>
      <c r="C16" s="93"/>
      <c r="D16" s="93"/>
      <c r="E16" s="93"/>
      <c r="F16" s="94"/>
      <c r="G16" s="94"/>
      <c r="H16" s="95"/>
    </row>
    <row r="17" spans="1:8" x14ac:dyDescent="0.3">
      <c r="A17" s="79"/>
      <c r="B17" s="94"/>
      <c r="C17" s="94"/>
      <c r="D17" s="94"/>
      <c r="E17" s="94"/>
      <c r="F17" s="94"/>
      <c r="G17" s="94"/>
      <c r="H17" s="95"/>
    </row>
    <row r="18" spans="1:8" x14ac:dyDescent="0.3">
      <c r="A18" s="79" t="s">
        <v>26</v>
      </c>
      <c r="B18" s="147">
        <v>75.5</v>
      </c>
      <c r="C18" s="94"/>
      <c r="D18" s="147">
        <v>41</v>
      </c>
      <c r="E18" s="94"/>
      <c r="F18" s="98">
        <f t="shared" ref="F18:F24" si="0">B18-D18</f>
        <v>34.5</v>
      </c>
      <c r="G18" s="94"/>
      <c r="H18" s="99">
        <f>F18/D18*100</f>
        <v>84.146341463414629</v>
      </c>
    </row>
    <row r="19" spans="1:8" x14ac:dyDescent="0.3">
      <c r="A19" s="96" t="s">
        <v>64</v>
      </c>
      <c r="B19" s="147">
        <v>1795</v>
      </c>
      <c r="C19" s="97"/>
      <c r="D19" s="147">
        <v>890.9</v>
      </c>
      <c r="E19" s="97"/>
      <c r="F19" s="98">
        <f t="shared" si="0"/>
        <v>904.1</v>
      </c>
      <c r="G19" s="98"/>
      <c r="H19" s="99">
        <f>F19/D19*100</f>
        <v>101.48164777191604</v>
      </c>
    </row>
    <row r="20" spans="1:8" x14ac:dyDescent="0.3">
      <c r="A20" s="96" t="s">
        <v>65</v>
      </c>
      <c r="B20" s="147">
        <v>137.69999999999999</v>
      </c>
      <c r="C20" s="97"/>
      <c r="D20" s="147">
        <v>82.5</v>
      </c>
      <c r="E20" s="97"/>
      <c r="F20" s="98">
        <f t="shared" si="0"/>
        <v>55.199999999999989</v>
      </c>
      <c r="G20" s="98"/>
      <c r="H20" s="99">
        <f>IFERROR(F20/D20*100,0)</f>
        <v>66.909090909090892</v>
      </c>
    </row>
    <row r="21" spans="1:8" x14ac:dyDescent="0.3">
      <c r="A21" s="96" t="s">
        <v>34</v>
      </c>
      <c r="B21" s="147">
        <v>42.2</v>
      </c>
      <c r="C21" s="97"/>
      <c r="D21" s="147">
        <v>35.5</v>
      </c>
      <c r="E21" s="97"/>
      <c r="F21" s="98">
        <f t="shared" si="0"/>
        <v>6.7000000000000028</v>
      </c>
      <c r="G21" s="98"/>
      <c r="H21" s="99">
        <f t="shared" ref="H21:H23" si="1">IFERROR(F21/D21*100,0)</f>
        <v>18.873239436619727</v>
      </c>
    </row>
    <row r="22" spans="1:8" x14ac:dyDescent="0.3">
      <c r="A22" s="96" t="s">
        <v>66</v>
      </c>
      <c r="B22" s="147">
        <v>20.7</v>
      </c>
      <c r="C22" s="97"/>
      <c r="D22" s="147">
        <v>0</v>
      </c>
      <c r="E22" s="97"/>
      <c r="F22" s="98">
        <f t="shared" si="0"/>
        <v>20.7</v>
      </c>
      <c r="G22" s="98"/>
      <c r="H22" s="99">
        <f t="shared" si="1"/>
        <v>0</v>
      </c>
    </row>
    <row r="23" spans="1:8" x14ac:dyDescent="0.3">
      <c r="A23" s="96" t="s">
        <v>67</v>
      </c>
      <c r="B23" s="147">
        <v>32.6</v>
      </c>
      <c r="C23" s="97"/>
      <c r="D23" s="147">
        <v>16.399999999999999</v>
      </c>
      <c r="E23" s="97"/>
      <c r="F23" s="98">
        <f t="shared" si="0"/>
        <v>16.200000000000003</v>
      </c>
      <c r="G23" s="98"/>
      <c r="H23" s="99">
        <f t="shared" si="1"/>
        <v>98.780487804878064</v>
      </c>
    </row>
    <row r="24" spans="1:8" x14ac:dyDescent="0.3">
      <c r="A24" s="96"/>
      <c r="B24" s="104">
        <f>SUM(B18:B23)</f>
        <v>2103.6999999999998</v>
      </c>
      <c r="C24" s="81"/>
      <c r="D24" s="104">
        <f>SUM(D18:D23)</f>
        <v>1066.3000000000002</v>
      </c>
      <c r="E24" s="81"/>
      <c r="F24" s="105">
        <f t="shared" si="0"/>
        <v>1037.3999999999996</v>
      </c>
      <c r="G24" s="102"/>
      <c r="H24" s="106">
        <f>F24/D24*100</f>
        <v>97.289693332082848</v>
      </c>
    </row>
    <row r="25" spans="1:8" x14ac:dyDescent="0.3">
      <c r="A25" s="96"/>
      <c r="B25" s="97"/>
      <c r="C25" s="97"/>
      <c r="D25" s="97"/>
      <c r="E25" s="97"/>
      <c r="F25" s="98"/>
      <c r="G25" s="98"/>
      <c r="H25" s="99"/>
    </row>
    <row r="26" spans="1:8" ht="27" x14ac:dyDescent="0.3">
      <c r="A26" s="107" t="s">
        <v>68</v>
      </c>
      <c r="B26" s="147">
        <f>IFERROR(IF(VLOOKUP($A26,'[1]Escoja el formato de Salida'!$A$5:$D$9000,4,FALSE)&lt;0,(VLOOKUP($A26,'[1]Escoja el formato de Salida'!$A$5:$D$9000,4,FALSE))*-1,VLOOKUP($A26,'[1]Escoja el formato de Salida'!$A$5:$D$9000,4,FALSE)),0)/1000</f>
        <v>0</v>
      </c>
      <c r="C26" s="94"/>
      <c r="D26" s="147">
        <f>IFERROR(IF(VLOOKUP($A26,'[4]Escoja el formato de Salida'!$A$5:$D$5000,4,FALSE)&lt;0,(VLOOKUP($A26,'[4]Escoja el formato de Salida'!$A$5:$D$5000,4,FALSE))*-1,VLOOKUP($A26,'[4]Escoja el formato de Salida'!$A$5:$D$5000,4,FALSE)),0)/1000</f>
        <v>0</v>
      </c>
      <c r="E26" s="94"/>
      <c r="F26" s="98">
        <f>B26-D26</f>
        <v>0</v>
      </c>
      <c r="G26" s="94"/>
      <c r="H26" s="99">
        <v>0</v>
      </c>
    </row>
    <row r="27" spans="1:8" x14ac:dyDescent="0.3">
      <c r="A27" s="79"/>
      <c r="B27" s="100">
        <f>SUM(B24:B26)</f>
        <v>2103.6999999999998</v>
      </c>
      <c r="C27" s="81"/>
      <c r="D27" s="100">
        <f>SUM(D24:D26)</f>
        <v>1066.3000000000002</v>
      </c>
      <c r="E27" s="81"/>
      <c r="F27" s="101">
        <f>B27-D27</f>
        <v>1037.3999999999996</v>
      </c>
      <c r="G27" s="102"/>
      <c r="H27" s="103">
        <f>F27/D27*100</f>
        <v>97.289693332082848</v>
      </c>
    </row>
    <row r="28" spans="1:8" x14ac:dyDescent="0.3">
      <c r="A28" s="79"/>
      <c r="B28" s="94"/>
      <c r="C28" s="94"/>
      <c r="D28" s="94"/>
      <c r="E28" s="94"/>
      <c r="F28" s="94"/>
      <c r="G28" s="94"/>
      <c r="H28" s="95"/>
    </row>
    <row r="29" spans="1:8" x14ac:dyDescent="0.3">
      <c r="A29" s="108" t="s">
        <v>69</v>
      </c>
      <c r="B29" s="109">
        <f>+B14-B27</f>
        <v>5689.4000000000005</v>
      </c>
      <c r="C29" s="109"/>
      <c r="D29" s="109">
        <f>+D14-D27</f>
        <v>2866.8</v>
      </c>
      <c r="E29" s="109"/>
      <c r="F29" s="102">
        <f>B29-D29</f>
        <v>2822.6000000000004</v>
      </c>
      <c r="G29" s="102"/>
      <c r="H29" s="110">
        <f>F29/D29*100</f>
        <v>98.458211245988565</v>
      </c>
    </row>
    <row r="30" spans="1:8" x14ac:dyDescent="0.3">
      <c r="A30" s="112"/>
      <c r="B30" s="113"/>
      <c r="C30" s="113"/>
      <c r="D30" s="113"/>
      <c r="E30" s="113"/>
      <c r="F30" s="94"/>
      <c r="G30" s="94"/>
      <c r="H30" s="95"/>
    </row>
    <row r="31" spans="1:8" x14ac:dyDescent="0.3">
      <c r="A31" s="114" t="s">
        <v>70</v>
      </c>
      <c r="B31" s="147">
        <v>3601.8</v>
      </c>
      <c r="C31" s="98"/>
      <c r="D31" s="147">
        <v>1788.9</v>
      </c>
      <c r="E31" s="98"/>
      <c r="F31" s="98">
        <f>B31-D31</f>
        <v>1812.9</v>
      </c>
      <c r="G31" s="98"/>
      <c r="H31" s="99">
        <f>F31/D31*100</f>
        <v>101.34160657387221</v>
      </c>
    </row>
    <row r="32" spans="1:8" x14ac:dyDescent="0.3">
      <c r="A32" s="115"/>
      <c r="B32" s="98"/>
      <c r="C32" s="98"/>
      <c r="D32" s="98"/>
      <c r="E32" s="98"/>
      <c r="F32" s="94"/>
      <c r="G32" s="94"/>
      <c r="H32" s="95"/>
    </row>
    <row r="33" spans="1:8" x14ac:dyDescent="0.3">
      <c r="A33" s="114" t="s">
        <v>87</v>
      </c>
      <c r="B33" s="147">
        <v>1677.9</v>
      </c>
      <c r="C33" s="98"/>
      <c r="D33" s="147">
        <v>755.1</v>
      </c>
      <c r="E33" s="98"/>
      <c r="F33" s="98">
        <f>B33-D33</f>
        <v>922.80000000000007</v>
      </c>
      <c r="G33" s="98"/>
      <c r="H33" s="99">
        <f>F33/D33*100</f>
        <v>122.20897894318634</v>
      </c>
    </row>
    <row r="34" spans="1:8" x14ac:dyDescent="0.3">
      <c r="A34" s="114"/>
      <c r="B34" s="147"/>
      <c r="C34" s="98"/>
      <c r="D34" s="147"/>
      <c r="E34" s="98"/>
      <c r="F34" s="98"/>
      <c r="G34" s="98"/>
      <c r="H34" s="99"/>
    </row>
    <row r="35" spans="1:8" x14ac:dyDescent="0.3">
      <c r="A35" s="117" t="s">
        <v>72</v>
      </c>
      <c r="B35" s="118">
        <f>SUM(B31-B33)</f>
        <v>1923.9</v>
      </c>
      <c r="C35" s="102"/>
      <c r="D35" s="118">
        <f>SUM(D31-D33)</f>
        <v>1033.8000000000002</v>
      </c>
      <c r="E35" s="102"/>
      <c r="F35" s="118">
        <f>SUM(F31-F33)</f>
        <v>890.1</v>
      </c>
      <c r="G35" s="102"/>
      <c r="H35" s="119">
        <f>F35/D35*100</f>
        <v>86.099825885084144</v>
      </c>
    </row>
    <row r="36" spans="1:8" x14ac:dyDescent="0.3">
      <c r="A36" s="120"/>
      <c r="B36" s="118"/>
      <c r="C36" s="102"/>
      <c r="D36" s="118"/>
      <c r="E36" s="102"/>
      <c r="F36" s="118"/>
      <c r="G36" s="102"/>
      <c r="H36" s="99"/>
    </row>
    <row r="37" spans="1:8" x14ac:dyDescent="0.3">
      <c r="A37" s="121" t="s">
        <v>73</v>
      </c>
      <c r="B37" s="147">
        <v>82</v>
      </c>
      <c r="C37" s="98"/>
      <c r="D37" s="147">
        <v>48.3</v>
      </c>
      <c r="E37" s="98"/>
      <c r="F37" s="98">
        <f>B37-D37</f>
        <v>33.700000000000003</v>
      </c>
      <c r="G37" s="98"/>
      <c r="H37" s="99">
        <f>F37/D37*100</f>
        <v>69.772256728778487</v>
      </c>
    </row>
    <row r="38" spans="1:8" x14ac:dyDescent="0.3">
      <c r="A38" s="115"/>
      <c r="B38" s="98"/>
      <c r="C38" s="98"/>
      <c r="D38" s="98"/>
      <c r="E38" s="98"/>
      <c r="F38" s="94"/>
      <c r="G38" s="94"/>
      <c r="H38" s="95"/>
    </row>
    <row r="39" spans="1:8" x14ac:dyDescent="0.3">
      <c r="A39" s="123" t="s">
        <v>74</v>
      </c>
      <c r="B39" s="149">
        <f>SUM(B40:B42)</f>
        <v>1723</v>
      </c>
      <c r="C39" s="81"/>
      <c r="D39" s="149">
        <f>SUM(D40:D42)</f>
        <v>835.6</v>
      </c>
      <c r="E39" s="81"/>
      <c r="F39" s="124">
        <f>B39-D39</f>
        <v>887.4</v>
      </c>
      <c r="G39" s="102"/>
      <c r="H39" s="125">
        <f>F39/D39*100</f>
        <v>106.19913834370512</v>
      </c>
    </row>
    <row r="40" spans="1:8" x14ac:dyDescent="0.3">
      <c r="A40" s="96" t="s">
        <v>75</v>
      </c>
      <c r="B40" s="97">
        <v>1689.5</v>
      </c>
      <c r="C40" s="97"/>
      <c r="D40" s="97">
        <v>834.4</v>
      </c>
      <c r="E40" s="97"/>
      <c r="F40" s="98">
        <f>B40-D40</f>
        <v>855.1</v>
      </c>
      <c r="G40" s="94"/>
      <c r="H40" s="99">
        <f>F40/D40*100</f>
        <v>102.48082454458294</v>
      </c>
    </row>
    <row r="41" spans="1:8" x14ac:dyDescent="0.3">
      <c r="A41" s="96" t="s">
        <v>76</v>
      </c>
      <c r="B41" s="97">
        <v>27.6</v>
      </c>
      <c r="C41" s="97"/>
      <c r="D41" s="97">
        <v>1.1000000000000001</v>
      </c>
      <c r="E41" s="97"/>
      <c r="F41" s="98">
        <f>B41-D41</f>
        <v>26.5</v>
      </c>
      <c r="G41" s="94"/>
      <c r="H41" s="99">
        <f>F41/D41*100</f>
        <v>2409.090909090909</v>
      </c>
    </row>
    <row r="42" spans="1:8" x14ac:dyDescent="0.3">
      <c r="A42" s="96" t="s">
        <v>77</v>
      </c>
      <c r="B42" s="147">
        <v>5.9</v>
      </c>
      <c r="C42" s="98"/>
      <c r="D42" s="147">
        <v>0.1</v>
      </c>
      <c r="E42" s="98"/>
      <c r="F42" s="98">
        <f>B42-D42</f>
        <v>5.8000000000000007</v>
      </c>
      <c r="G42" s="98"/>
      <c r="H42" s="99">
        <f>F42/D42*100</f>
        <v>5800.0000000000009</v>
      </c>
    </row>
    <row r="43" spans="1:8" x14ac:dyDescent="0.3">
      <c r="A43" s="128"/>
      <c r="B43" s="129"/>
      <c r="C43" s="109"/>
      <c r="D43" s="129"/>
      <c r="E43" s="109"/>
      <c r="F43" s="105"/>
      <c r="G43" s="102"/>
      <c r="H43" s="106"/>
    </row>
    <row r="44" spans="1:8" x14ac:dyDescent="0.3">
      <c r="A44" s="108" t="s">
        <v>78</v>
      </c>
      <c r="B44" s="109">
        <f>+B29+B35+B37-B39</f>
        <v>5972.3000000000011</v>
      </c>
      <c r="C44" s="109"/>
      <c r="D44" s="109">
        <f>+D29+D35+D37-D39</f>
        <v>3113.3000000000006</v>
      </c>
      <c r="E44" s="109"/>
      <c r="F44" s="102">
        <f>B44-D44</f>
        <v>2859.0000000000005</v>
      </c>
      <c r="G44" s="102"/>
      <c r="H44" s="110">
        <f>F44/D44*100</f>
        <v>91.831818327819349</v>
      </c>
    </row>
    <row r="45" spans="1:8" x14ac:dyDescent="0.3">
      <c r="A45" s="115" t="s">
        <v>79</v>
      </c>
      <c r="B45" s="147">
        <v>1061.5</v>
      </c>
      <c r="C45" s="98"/>
      <c r="D45" s="147">
        <v>578.29999999999995</v>
      </c>
      <c r="E45" s="98"/>
      <c r="F45" s="98">
        <f>B45-D45</f>
        <v>483.20000000000005</v>
      </c>
      <c r="G45" s="98"/>
      <c r="H45" s="99">
        <f>F45/D45*100</f>
        <v>83.555248141103249</v>
      </c>
    </row>
    <row r="46" spans="1:8" x14ac:dyDescent="0.3">
      <c r="A46" s="115"/>
      <c r="B46" s="147"/>
      <c r="C46" s="98"/>
      <c r="D46" s="147"/>
      <c r="E46" s="98"/>
      <c r="F46" s="98"/>
      <c r="G46" s="98"/>
      <c r="H46" s="99"/>
    </row>
    <row r="47" spans="1:8" ht="15" thickBot="1" x14ac:dyDescent="0.35">
      <c r="A47" s="130" t="s">
        <v>80</v>
      </c>
      <c r="B47" s="131">
        <f>SUM(B44-B45-B46)</f>
        <v>4910.8000000000011</v>
      </c>
      <c r="C47" s="102"/>
      <c r="D47" s="131">
        <f>SUM(D44-D45-D46)</f>
        <v>2535.0000000000009</v>
      </c>
      <c r="E47" s="102"/>
      <c r="F47" s="131">
        <f>SUM(F44-F45)</f>
        <v>2375.8000000000002</v>
      </c>
      <c r="G47" s="102"/>
      <c r="H47" s="132">
        <f>F47/D47*100</f>
        <v>93.719921104536468</v>
      </c>
    </row>
    <row r="48" spans="1:8" ht="15" thickTop="1" x14ac:dyDescent="0.3">
      <c r="A48" s="115" t="s">
        <v>81</v>
      </c>
      <c r="B48" s="175"/>
      <c r="C48" s="175"/>
      <c r="D48" s="175"/>
      <c r="E48" s="98"/>
      <c r="F48" s="98"/>
      <c r="G48" s="98"/>
      <c r="H48" s="99"/>
    </row>
    <row r="49" spans="1:8" ht="15" thickBot="1" x14ac:dyDescent="0.35">
      <c r="A49" s="115" t="s">
        <v>82</v>
      </c>
      <c r="B49" s="134">
        <f>SUM(B47-B48)</f>
        <v>4910.8000000000011</v>
      </c>
      <c r="C49" s="111"/>
      <c r="D49" s="134">
        <f>SUM(D47-D48)</f>
        <v>2535.0000000000009</v>
      </c>
      <c r="E49" s="97"/>
      <c r="F49" s="134">
        <f>SUM(F47-F48)</f>
        <v>2375.8000000000002</v>
      </c>
      <c r="G49" s="98"/>
      <c r="H49" s="150">
        <f>SUM(H47-H48)</f>
        <v>93.719921104536468</v>
      </c>
    </row>
    <row r="50" spans="1:8" ht="15.6" thickTop="1" thickBot="1" x14ac:dyDescent="0.35">
      <c r="A50" s="135"/>
      <c r="B50" s="136"/>
      <c r="C50" s="136"/>
      <c r="D50" s="136"/>
      <c r="E50" s="136"/>
      <c r="F50" s="137"/>
      <c r="G50" s="137"/>
      <c r="H50" s="138"/>
    </row>
    <row r="51" spans="1:8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554A4731-8340-40E3-AD70-0561B5F45360}"/>
    <hyperlink ref="A33" location="'COSTOS DE OT.OPERAC.'!D1" display="COSTOS DE OTRAS OPERACIONES" xr:uid="{898BB094-2D30-4CFB-A01D-E07F8FCCB5BC}"/>
    <hyperlink ref="A37" location="'INGRESOS NO OPERAC.'!D1" display="INGRESOS" xr:uid="{5B52D1A2-405C-43C2-9C83-12960A061DA9}"/>
    <hyperlink ref="A42" location="'GASTOS NO OPERAC.'!D1" display="GASTOS" xr:uid="{1E20F78C-48E5-4646-8BEA-5526D9EC81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DC2C-841A-49A9-8328-1DB8307A9CF3}">
  <sheetPr>
    <pageSetUpPr fitToPage="1"/>
  </sheetPr>
  <dimension ref="A1:DZ60"/>
  <sheetViews>
    <sheetView showGridLines="0" zoomScale="80" zoomScaleNormal="80" zoomScaleSheetLayoutView="90" workbookViewId="0">
      <selection activeCell="A18" sqref="A18:XFD26"/>
    </sheetView>
  </sheetViews>
  <sheetFormatPr baseColWidth="10" defaultColWidth="10" defaultRowHeight="13.2" x14ac:dyDescent="0.25"/>
  <cols>
    <col min="1" max="1" width="11.33203125" style="77" customWidth="1"/>
    <col min="2" max="2" width="11.33203125" style="78" customWidth="1"/>
    <col min="3" max="3" width="53.109375" style="144" customWidth="1"/>
    <col min="4" max="4" width="10.5546875" style="94" bestFit="1" customWidth="1"/>
    <col min="5" max="5" width="1.5546875" style="94" customWidth="1"/>
    <col min="6" max="6" width="10.5546875" style="94" bestFit="1" customWidth="1"/>
    <col min="7" max="7" width="1.5546875" style="94" customWidth="1"/>
    <col min="8" max="8" width="14.88671875" style="94" customWidth="1"/>
    <col min="9" max="9" width="1.5546875" style="94" customWidth="1"/>
    <col min="10" max="10" width="13.6640625" style="94" bestFit="1" customWidth="1"/>
    <col min="11" max="44" width="12.5546875" style="77" customWidth="1"/>
    <col min="45" max="69" width="10" style="77" customWidth="1"/>
    <col min="70" max="70" width="9.5546875" style="77" customWidth="1"/>
    <col min="71" max="71" width="0.33203125" style="77" hidden="1" customWidth="1"/>
    <col min="72" max="88" width="10" style="77" hidden="1" customWidth="1"/>
    <col min="89" max="89" width="1.109375" style="77" customWidth="1"/>
    <col min="90" max="97" width="10" style="77" hidden="1" customWidth="1"/>
    <col min="98" max="98" width="2.33203125" style="77" customWidth="1"/>
    <col min="99" max="106" width="10" style="77" hidden="1" customWidth="1"/>
    <col min="107" max="107" width="0.33203125" style="77" hidden="1" customWidth="1"/>
    <col min="108" max="122" width="10" style="77" hidden="1" customWidth="1"/>
    <col min="123" max="123" width="0.33203125" style="77" customWidth="1"/>
    <col min="124" max="130" width="10" style="77" hidden="1" customWidth="1"/>
    <col min="131" max="258" width="10" style="77"/>
    <col min="259" max="259" width="53.109375" style="77" customWidth="1"/>
    <col min="260" max="260" width="10.5546875" style="77" bestFit="1" customWidth="1"/>
    <col min="261" max="261" width="1.5546875" style="77" customWidth="1"/>
    <col min="262" max="262" width="9.88671875" style="77" bestFit="1" customWidth="1"/>
    <col min="263" max="263" width="1.5546875" style="77" customWidth="1"/>
    <col min="264" max="264" width="13.6640625" style="77" customWidth="1"/>
    <col min="265" max="265" width="1.5546875" style="77" customWidth="1"/>
    <col min="266" max="266" width="10.6640625" style="77" customWidth="1"/>
    <col min="267" max="300" width="12.5546875" style="77" customWidth="1"/>
    <col min="301" max="325" width="10" style="77" customWidth="1"/>
    <col min="326" max="326" width="9.5546875" style="77" customWidth="1"/>
    <col min="327" max="344" width="0" style="77" hidden="1" customWidth="1"/>
    <col min="345" max="345" width="1.109375" style="77" customWidth="1"/>
    <col min="346" max="353" width="0" style="77" hidden="1" customWidth="1"/>
    <col min="354" max="354" width="2.33203125" style="77" customWidth="1"/>
    <col min="355" max="378" width="0" style="77" hidden="1" customWidth="1"/>
    <col min="379" max="379" width="0.33203125" style="77" customWidth="1"/>
    <col min="380" max="386" width="0" style="77" hidden="1" customWidth="1"/>
    <col min="387" max="514" width="10" style="77"/>
    <col min="515" max="515" width="53.109375" style="77" customWidth="1"/>
    <col min="516" max="516" width="10.5546875" style="77" bestFit="1" customWidth="1"/>
    <col min="517" max="517" width="1.5546875" style="77" customWidth="1"/>
    <col min="518" max="518" width="9.88671875" style="77" bestFit="1" customWidth="1"/>
    <col min="519" max="519" width="1.5546875" style="77" customWidth="1"/>
    <col min="520" max="520" width="13.6640625" style="77" customWidth="1"/>
    <col min="521" max="521" width="1.5546875" style="77" customWidth="1"/>
    <col min="522" max="522" width="10.6640625" style="77" customWidth="1"/>
    <col min="523" max="556" width="12.5546875" style="77" customWidth="1"/>
    <col min="557" max="581" width="10" style="77" customWidth="1"/>
    <col min="582" max="582" width="9.5546875" style="77" customWidth="1"/>
    <col min="583" max="600" width="0" style="77" hidden="1" customWidth="1"/>
    <col min="601" max="601" width="1.109375" style="77" customWidth="1"/>
    <col min="602" max="609" width="0" style="77" hidden="1" customWidth="1"/>
    <col min="610" max="610" width="2.33203125" style="77" customWidth="1"/>
    <col min="611" max="634" width="0" style="77" hidden="1" customWidth="1"/>
    <col min="635" max="635" width="0.33203125" style="77" customWidth="1"/>
    <col min="636" max="642" width="0" style="77" hidden="1" customWidth="1"/>
    <col min="643" max="770" width="10" style="77"/>
    <col min="771" max="771" width="53.109375" style="77" customWidth="1"/>
    <col min="772" max="772" width="10.5546875" style="77" bestFit="1" customWidth="1"/>
    <col min="773" max="773" width="1.5546875" style="77" customWidth="1"/>
    <col min="774" max="774" width="9.88671875" style="77" bestFit="1" customWidth="1"/>
    <col min="775" max="775" width="1.5546875" style="77" customWidth="1"/>
    <col min="776" max="776" width="13.6640625" style="77" customWidth="1"/>
    <col min="777" max="777" width="1.5546875" style="77" customWidth="1"/>
    <col min="778" max="778" width="10.6640625" style="77" customWidth="1"/>
    <col min="779" max="812" width="12.5546875" style="77" customWidth="1"/>
    <col min="813" max="837" width="10" style="77" customWidth="1"/>
    <col min="838" max="838" width="9.5546875" style="77" customWidth="1"/>
    <col min="839" max="856" width="0" style="77" hidden="1" customWidth="1"/>
    <col min="857" max="857" width="1.109375" style="77" customWidth="1"/>
    <col min="858" max="865" width="0" style="77" hidden="1" customWidth="1"/>
    <col min="866" max="866" width="2.33203125" style="77" customWidth="1"/>
    <col min="867" max="890" width="0" style="77" hidden="1" customWidth="1"/>
    <col min="891" max="891" width="0.33203125" style="77" customWidth="1"/>
    <col min="892" max="898" width="0" style="77" hidden="1" customWidth="1"/>
    <col min="899" max="1026" width="10" style="77"/>
    <col min="1027" max="1027" width="53.109375" style="77" customWidth="1"/>
    <col min="1028" max="1028" width="10.5546875" style="77" bestFit="1" customWidth="1"/>
    <col min="1029" max="1029" width="1.5546875" style="77" customWidth="1"/>
    <col min="1030" max="1030" width="9.88671875" style="77" bestFit="1" customWidth="1"/>
    <col min="1031" max="1031" width="1.5546875" style="77" customWidth="1"/>
    <col min="1032" max="1032" width="13.6640625" style="77" customWidth="1"/>
    <col min="1033" max="1033" width="1.5546875" style="77" customWidth="1"/>
    <col min="1034" max="1034" width="10.6640625" style="77" customWidth="1"/>
    <col min="1035" max="1068" width="12.5546875" style="77" customWidth="1"/>
    <col min="1069" max="1093" width="10" style="77" customWidth="1"/>
    <col min="1094" max="1094" width="9.5546875" style="77" customWidth="1"/>
    <col min="1095" max="1112" width="0" style="77" hidden="1" customWidth="1"/>
    <col min="1113" max="1113" width="1.109375" style="77" customWidth="1"/>
    <col min="1114" max="1121" width="0" style="77" hidden="1" customWidth="1"/>
    <col min="1122" max="1122" width="2.33203125" style="77" customWidth="1"/>
    <col min="1123" max="1146" width="0" style="77" hidden="1" customWidth="1"/>
    <col min="1147" max="1147" width="0.33203125" style="77" customWidth="1"/>
    <col min="1148" max="1154" width="0" style="77" hidden="1" customWidth="1"/>
    <col min="1155" max="1282" width="10" style="77"/>
    <col min="1283" max="1283" width="53.109375" style="77" customWidth="1"/>
    <col min="1284" max="1284" width="10.5546875" style="77" bestFit="1" customWidth="1"/>
    <col min="1285" max="1285" width="1.5546875" style="77" customWidth="1"/>
    <col min="1286" max="1286" width="9.88671875" style="77" bestFit="1" customWidth="1"/>
    <col min="1287" max="1287" width="1.5546875" style="77" customWidth="1"/>
    <col min="1288" max="1288" width="13.6640625" style="77" customWidth="1"/>
    <col min="1289" max="1289" width="1.5546875" style="77" customWidth="1"/>
    <col min="1290" max="1290" width="10.6640625" style="77" customWidth="1"/>
    <col min="1291" max="1324" width="12.5546875" style="77" customWidth="1"/>
    <col min="1325" max="1349" width="10" style="77" customWidth="1"/>
    <col min="1350" max="1350" width="9.5546875" style="77" customWidth="1"/>
    <col min="1351" max="1368" width="0" style="77" hidden="1" customWidth="1"/>
    <col min="1369" max="1369" width="1.109375" style="77" customWidth="1"/>
    <col min="1370" max="1377" width="0" style="77" hidden="1" customWidth="1"/>
    <col min="1378" max="1378" width="2.33203125" style="77" customWidth="1"/>
    <col min="1379" max="1402" width="0" style="77" hidden="1" customWidth="1"/>
    <col min="1403" max="1403" width="0.33203125" style="77" customWidth="1"/>
    <col min="1404" max="1410" width="0" style="77" hidden="1" customWidth="1"/>
    <col min="1411" max="1538" width="10" style="77"/>
    <col min="1539" max="1539" width="53.109375" style="77" customWidth="1"/>
    <col min="1540" max="1540" width="10.5546875" style="77" bestFit="1" customWidth="1"/>
    <col min="1541" max="1541" width="1.5546875" style="77" customWidth="1"/>
    <col min="1542" max="1542" width="9.88671875" style="77" bestFit="1" customWidth="1"/>
    <col min="1543" max="1543" width="1.5546875" style="77" customWidth="1"/>
    <col min="1544" max="1544" width="13.6640625" style="77" customWidth="1"/>
    <col min="1545" max="1545" width="1.5546875" style="77" customWidth="1"/>
    <col min="1546" max="1546" width="10.6640625" style="77" customWidth="1"/>
    <col min="1547" max="1580" width="12.5546875" style="77" customWidth="1"/>
    <col min="1581" max="1605" width="10" style="77" customWidth="1"/>
    <col min="1606" max="1606" width="9.5546875" style="77" customWidth="1"/>
    <col min="1607" max="1624" width="0" style="77" hidden="1" customWidth="1"/>
    <col min="1625" max="1625" width="1.109375" style="77" customWidth="1"/>
    <col min="1626" max="1633" width="0" style="77" hidden="1" customWidth="1"/>
    <col min="1634" max="1634" width="2.33203125" style="77" customWidth="1"/>
    <col min="1635" max="1658" width="0" style="77" hidden="1" customWidth="1"/>
    <col min="1659" max="1659" width="0.33203125" style="77" customWidth="1"/>
    <col min="1660" max="1666" width="0" style="77" hidden="1" customWidth="1"/>
    <col min="1667" max="1794" width="10" style="77"/>
    <col min="1795" max="1795" width="53.109375" style="77" customWidth="1"/>
    <col min="1796" max="1796" width="10.5546875" style="77" bestFit="1" customWidth="1"/>
    <col min="1797" max="1797" width="1.5546875" style="77" customWidth="1"/>
    <col min="1798" max="1798" width="9.88671875" style="77" bestFit="1" customWidth="1"/>
    <col min="1799" max="1799" width="1.5546875" style="77" customWidth="1"/>
    <col min="1800" max="1800" width="13.6640625" style="77" customWidth="1"/>
    <col min="1801" max="1801" width="1.5546875" style="77" customWidth="1"/>
    <col min="1802" max="1802" width="10.6640625" style="77" customWidth="1"/>
    <col min="1803" max="1836" width="12.5546875" style="77" customWidth="1"/>
    <col min="1837" max="1861" width="10" style="77" customWidth="1"/>
    <col min="1862" max="1862" width="9.5546875" style="77" customWidth="1"/>
    <col min="1863" max="1880" width="0" style="77" hidden="1" customWidth="1"/>
    <col min="1881" max="1881" width="1.109375" style="77" customWidth="1"/>
    <col min="1882" max="1889" width="0" style="77" hidden="1" customWidth="1"/>
    <col min="1890" max="1890" width="2.33203125" style="77" customWidth="1"/>
    <col min="1891" max="1914" width="0" style="77" hidden="1" customWidth="1"/>
    <col min="1915" max="1915" width="0.33203125" style="77" customWidth="1"/>
    <col min="1916" max="1922" width="0" style="77" hidden="1" customWidth="1"/>
    <col min="1923" max="2050" width="10" style="77"/>
    <col min="2051" max="2051" width="53.109375" style="77" customWidth="1"/>
    <col min="2052" max="2052" width="10.5546875" style="77" bestFit="1" customWidth="1"/>
    <col min="2053" max="2053" width="1.5546875" style="77" customWidth="1"/>
    <col min="2054" max="2054" width="9.88671875" style="77" bestFit="1" customWidth="1"/>
    <col min="2055" max="2055" width="1.5546875" style="77" customWidth="1"/>
    <col min="2056" max="2056" width="13.6640625" style="77" customWidth="1"/>
    <col min="2057" max="2057" width="1.5546875" style="77" customWidth="1"/>
    <col min="2058" max="2058" width="10.6640625" style="77" customWidth="1"/>
    <col min="2059" max="2092" width="12.5546875" style="77" customWidth="1"/>
    <col min="2093" max="2117" width="10" style="77" customWidth="1"/>
    <col min="2118" max="2118" width="9.5546875" style="77" customWidth="1"/>
    <col min="2119" max="2136" width="0" style="77" hidden="1" customWidth="1"/>
    <col min="2137" max="2137" width="1.109375" style="77" customWidth="1"/>
    <col min="2138" max="2145" width="0" style="77" hidden="1" customWidth="1"/>
    <col min="2146" max="2146" width="2.33203125" style="77" customWidth="1"/>
    <col min="2147" max="2170" width="0" style="77" hidden="1" customWidth="1"/>
    <col min="2171" max="2171" width="0.33203125" style="77" customWidth="1"/>
    <col min="2172" max="2178" width="0" style="77" hidden="1" customWidth="1"/>
    <col min="2179" max="2306" width="10" style="77"/>
    <col min="2307" max="2307" width="53.109375" style="77" customWidth="1"/>
    <col min="2308" max="2308" width="10.5546875" style="77" bestFit="1" customWidth="1"/>
    <col min="2309" max="2309" width="1.5546875" style="77" customWidth="1"/>
    <col min="2310" max="2310" width="9.88671875" style="77" bestFit="1" customWidth="1"/>
    <col min="2311" max="2311" width="1.5546875" style="77" customWidth="1"/>
    <col min="2312" max="2312" width="13.6640625" style="77" customWidth="1"/>
    <col min="2313" max="2313" width="1.5546875" style="77" customWidth="1"/>
    <col min="2314" max="2314" width="10.6640625" style="77" customWidth="1"/>
    <col min="2315" max="2348" width="12.5546875" style="77" customWidth="1"/>
    <col min="2349" max="2373" width="10" style="77" customWidth="1"/>
    <col min="2374" max="2374" width="9.5546875" style="77" customWidth="1"/>
    <col min="2375" max="2392" width="0" style="77" hidden="1" customWidth="1"/>
    <col min="2393" max="2393" width="1.109375" style="77" customWidth="1"/>
    <col min="2394" max="2401" width="0" style="77" hidden="1" customWidth="1"/>
    <col min="2402" max="2402" width="2.33203125" style="77" customWidth="1"/>
    <col min="2403" max="2426" width="0" style="77" hidden="1" customWidth="1"/>
    <col min="2427" max="2427" width="0.33203125" style="77" customWidth="1"/>
    <col min="2428" max="2434" width="0" style="77" hidden="1" customWidth="1"/>
    <col min="2435" max="2562" width="10" style="77"/>
    <col min="2563" max="2563" width="53.109375" style="77" customWidth="1"/>
    <col min="2564" max="2564" width="10.5546875" style="77" bestFit="1" customWidth="1"/>
    <col min="2565" max="2565" width="1.5546875" style="77" customWidth="1"/>
    <col min="2566" max="2566" width="9.88671875" style="77" bestFit="1" customWidth="1"/>
    <col min="2567" max="2567" width="1.5546875" style="77" customWidth="1"/>
    <col min="2568" max="2568" width="13.6640625" style="77" customWidth="1"/>
    <col min="2569" max="2569" width="1.5546875" style="77" customWidth="1"/>
    <col min="2570" max="2570" width="10.6640625" style="77" customWidth="1"/>
    <col min="2571" max="2604" width="12.5546875" style="77" customWidth="1"/>
    <col min="2605" max="2629" width="10" style="77" customWidth="1"/>
    <col min="2630" max="2630" width="9.5546875" style="77" customWidth="1"/>
    <col min="2631" max="2648" width="0" style="77" hidden="1" customWidth="1"/>
    <col min="2649" max="2649" width="1.109375" style="77" customWidth="1"/>
    <col min="2650" max="2657" width="0" style="77" hidden="1" customWidth="1"/>
    <col min="2658" max="2658" width="2.33203125" style="77" customWidth="1"/>
    <col min="2659" max="2682" width="0" style="77" hidden="1" customWidth="1"/>
    <col min="2683" max="2683" width="0.33203125" style="77" customWidth="1"/>
    <col min="2684" max="2690" width="0" style="77" hidden="1" customWidth="1"/>
    <col min="2691" max="2818" width="10" style="77"/>
    <col min="2819" max="2819" width="53.109375" style="77" customWidth="1"/>
    <col min="2820" max="2820" width="10.5546875" style="77" bestFit="1" customWidth="1"/>
    <col min="2821" max="2821" width="1.5546875" style="77" customWidth="1"/>
    <col min="2822" max="2822" width="9.88671875" style="77" bestFit="1" customWidth="1"/>
    <col min="2823" max="2823" width="1.5546875" style="77" customWidth="1"/>
    <col min="2824" max="2824" width="13.6640625" style="77" customWidth="1"/>
    <col min="2825" max="2825" width="1.5546875" style="77" customWidth="1"/>
    <col min="2826" max="2826" width="10.6640625" style="77" customWidth="1"/>
    <col min="2827" max="2860" width="12.5546875" style="77" customWidth="1"/>
    <col min="2861" max="2885" width="10" style="77" customWidth="1"/>
    <col min="2886" max="2886" width="9.5546875" style="77" customWidth="1"/>
    <col min="2887" max="2904" width="0" style="77" hidden="1" customWidth="1"/>
    <col min="2905" max="2905" width="1.109375" style="77" customWidth="1"/>
    <col min="2906" max="2913" width="0" style="77" hidden="1" customWidth="1"/>
    <col min="2914" max="2914" width="2.33203125" style="77" customWidth="1"/>
    <col min="2915" max="2938" width="0" style="77" hidden="1" customWidth="1"/>
    <col min="2939" max="2939" width="0.33203125" style="77" customWidth="1"/>
    <col min="2940" max="2946" width="0" style="77" hidden="1" customWidth="1"/>
    <col min="2947" max="3074" width="10" style="77"/>
    <col min="3075" max="3075" width="53.109375" style="77" customWidth="1"/>
    <col min="3076" max="3076" width="10.5546875" style="77" bestFit="1" customWidth="1"/>
    <col min="3077" max="3077" width="1.5546875" style="77" customWidth="1"/>
    <col min="3078" max="3078" width="9.88671875" style="77" bestFit="1" customWidth="1"/>
    <col min="3079" max="3079" width="1.5546875" style="77" customWidth="1"/>
    <col min="3080" max="3080" width="13.6640625" style="77" customWidth="1"/>
    <col min="3081" max="3081" width="1.5546875" style="77" customWidth="1"/>
    <col min="3082" max="3082" width="10.6640625" style="77" customWidth="1"/>
    <col min="3083" max="3116" width="12.5546875" style="77" customWidth="1"/>
    <col min="3117" max="3141" width="10" style="77" customWidth="1"/>
    <col min="3142" max="3142" width="9.5546875" style="77" customWidth="1"/>
    <col min="3143" max="3160" width="0" style="77" hidden="1" customWidth="1"/>
    <col min="3161" max="3161" width="1.109375" style="77" customWidth="1"/>
    <col min="3162" max="3169" width="0" style="77" hidden="1" customWidth="1"/>
    <col min="3170" max="3170" width="2.33203125" style="77" customWidth="1"/>
    <col min="3171" max="3194" width="0" style="77" hidden="1" customWidth="1"/>
    <col min="3195" max="3195" width="0.33203125" style="77" customWidth="1"/>
    <col min="3196" max="3202" width="0" style="77" hidden="1" customWidth="1"/>
    <col min="3203" max="3330" width="10" style="77"/>
    <col min="3331" max="3331" width="53.109375" style="77" customWidth="1"/>
    <col min="3332" max="3332" width="10.5546875" style="77" bestFit="1" customWidth="1"/>
    <col min="3333" max="3333" width="1.5546875" style="77" customWidth="1"/>
    <col min="3334" max="3334" width="9.88671875" style="77" bestFit="1" customWidth="1"/>
    <col min="3335" max="3335" width="1.5546875" style="77" customWidth="1"/>
    <col min="3336" max="3336" width="13.6640625" style="77" customWidth="1"/>
    <col min="3337" max="3337" width="1.5546875" style="77" customWidth="1"/>
    <col min="3338" max="3338" width="10.6640625" style="77" customWidth="1"/>
    <col min="3339" max="3372" width="12.5546875" style="77" customWidth="1"/>
    <col min="3373" max="3397" width="10" style="77" customWidth="1"/>
    <col min="3398" max="3398" width="9.5546875" style="77" customWidth="1"/>
    <col min="3399" max="3416" width="0" style="77" hidden="1" customWidth="1"/>
    <col min="3417" max="3417" width="1.109375" style="77" customWidth="1"/>
    <col min="3418" max="3425" width="0" style="77" hidden="1" customWidth="1"/>
    <col min="3426" max="3426" width="2.33203125" style="77" customWidth="1"/>
    <col min="3427" max="3450" width="0" style="77" hidden="1" customWidth="1"/>
    <col min="3451" max="3451" width="0.33203125" style="77" customWidth="1"/>
    <col min="3452" max="3458" width="0" style="77" hidden="1" customWidth="1"/>
    <col min="3459" max="3586" width="10" style="77"/>
    <col min="3587" max="3587" width="53.109375" style="77" customWidth="1"/>
    <col min="3588" max="3588" width="10.5546875" style="77" bestFit="1" customWidth="1"/>
    <col min="3589" max="3589" width="1.5546875" style="77" customWidth="1"/>
    <col min="3590" max="3590" width="9.88671875" style="77" bestFit="1" customWidth="1"/>
    <col min="3591" max="3591" width="1.5546875" style="77" customWidth="1"/>
    <col min="3592" max="3592" width="13.6640625" style="77" customWidth="1"/>
    <col min="3593" max="3593" width="1.5546875" style="77" customWidth="1"/>
    <col min="3594" max="3594" width="10.6640625" style="77" customWidth="1"/>
    <col min="3595" max="3628" width="12.5546875" style="77" customWidth="1"/>
    <col min="3629" max="3653" width="10" style="77" customWidth="1"/>
    <col min="3654" max="3654" width="9.5546875" style="77" customWidth="1"/>
    <col min="3655" max="3672" width="0" style="77" hidden="1" customWidth="1"/>
    <col min="3673" max="3673" width="1.109375" style="77" customWidth="1"/>
    <col min="3674" max="3681" width="0" style="77" hidden="1" customWidth="1"/>
    <col min="3682" max="3682" width="2.33203125" style="77" customWidth="1"/>
    <col min="3683" max="3706" width="0" style="77" hidden="1" customWidth="1"/>
    <col min="3707" max="3707" width="0.33203125" style="77" customWidth="1"/>
    <col min="3708" max="3714" width="0" style="77" hidden="1" customWidth="1"/>
    <col min="3715" max="3842" width="10" style="77"/>
    <col min="3843" max="3843" width="53.109375" style="77" customWidth="1"/>
    <col min="3844" max="3844" width="10.5546875" style="77" bestFit="1" customWidth="1"/>
    <col min="3845" max="3845" width="1.5546875" style="77" customWidth="1"/>
    <col min="3846" max="3846" width="9.88671875" style="77" bestFit="1" customWidth="1"/>
    <col min="3847" max="3847" width="1.5546875" style="77" customWidth="1"/>
    <col min="3848" max="3848" width="13.6640625" style="77" customWidth="1"/>
    <col min="3849" max="3849" width="1.5546875" style="77" customWidth="1"/>
    <col min="3850" max="3850" width="10.6640625" style="77" customWidth="1"/>
    <col min="3851" max="3884" width="12.5546875" style="77" customWidth="1"/>
    <col min="3885" max="3909" width="10" style="77" customWidth="1"/>
    <col min="3910" max="3910" width="9.5546875" style="77" customWidth="1"/>
    <col min="3911" max="3928" width="0" style="77" hidden="1" customWidth="1"/>
    <col min="3929" max="3929" width="1.109375" style="77" customWidth="1"/>
    <col min="3930" max="3937" width="0" style="77" hidden="1" customWidth="1"/>
    <col min="3938" max="3938" width="2.33203125" style="77" customWidth="1"/>
    <col min="3939" max="3962" width="0" style="77" hidden="1" customWidth="1"/>
    <col min="3963" max="3963" width="0.33203125" style="77" customWidth="1"/>
    <col min="3964" max="3970" width="0" style="77" hidden="1" customWidth="1"/>
    <col min="3971" max="4098" width="10" style="77"/>
    <col min="4099" max="4099" width="53.109375" style="77" customWidth="1"/>
    <col min="4100" max="4100" width="10.5546875" style="77" bestFit="1" customWidth="1"/>
    <col min="4101" max="4101" width="1.5546875" style="77" customWidth="1"/>
    <col min="4102" max="4102" width="9.88671875" style="77" bestFit="1" customWidth="1"/>
    <col min="4103" max="4103" width="1.5546875" style="77" customWidth="1"/>
    <col min="4104" max="4104" width="13.6640625" style="77" customWidth="1"/>
    <col min="4105" max="4105" width="1.5546875" style="77" customWidth="1"/>
    <col min="4106" max="4106" width="10.6640625" style="77" customWidth="1"/>
    <col min="4107" max="4140" width="12.5546875" style="77" customWidth="1"/>
    <col min="4141" max="4165" width="10" style="77" customWidth="1"/>
    <col min="4166" max="4166" width="9.5546875" style="77" customWidth="1"/>
    <col min="4167" max="4184" width="0" style="77" hidden="1" customWidth="1"/>
    <col min="4185" max="4185" width="1.109375" style="77" customWidth="1"/>
    <col min="4186" max="4193" width="0" style="77" hidden="1" customWidth="1"/>
    <col min="4194" max="4194" width="2.33203125" style="77" customWidth="1"/>
    <col min="4195" max="4218" width="0" style="77" hidden="1" customWidth="1"/>
    <col min="4219" max="4219" width="0.33203125" style="77" customWidth="1"/>
    <col min="4220" max="4226" width="0" style="77" hidden="1" customWidth="1"/>
    <col min="4227" max="4354" width="10" style="77"/>
    <col min="4355" max="4355" width="53.109375" style="77" customWidth="1"/>
    <col min="4356" max="4356" width="10.5546875" style="77" bestFit="1" customWidth="1"/>
    <col min="4357" max="4357" width="1.5546875" style="77" customWidth="1"/>
    <col min="4358" max="4358" width="9.88671875" style="77" bestFit="1" customWidth="1"/>
    <col min="4359" max="4359" width="1.5546875" style="77" customWidth="1"/>
    <col min="4360" max="4360" width="13.6640625" style="77" customWidth="1"/>
    <col min="4361" max="4361" width="1.5546875" style="77" customWidth="1"/>
    <col min="4362" max="4362" width="10.6640625" style="77" customWidth="1"/>
    <col min="4363" max="4396" width="12.5546875" style="77" customWidth="1"/>
    <col min="4397" max="4421" width="10" style="77" customWidth="1"/>
    <col min="4422" max="4422" width="9.5546875" style="77" customWidth="1"/>
    <col min="4423" max="4440" width="0" style="77" hidden="1" customWidth="1"/>
    <col min="4441" max="4441" width="1.109375" style="77" customWidth="1"/>
    <col min="4442" max="4449" width="0" style="77" hidden="1" customWidth="1"/>
    <col min="4450" max="4450" width="2.33203125" style="77" customWidth="1"/>
    <col min="4451" max="4474" width="0" style="77" hidden="1" customWidth="1"/>
    <col min="4475" max="4475" width="0.33203125" style="77" customWidth="1"/>
    <col min="4476" max="4482" width="0" style="77" hidden="1" customWidth="1"/>
    <col min="4483" max="4610" width="10" style="77"/>
    <col min="4611" max="4611" width="53.109375" style="77" customWidth="1"/>
    <col min="4612" max="4612" width="10.5546875" style="77" bestFit="1" customWidth="1"/>
    <col min="4613" max="4613" width="1.5546875" style="77" customWidth="1"/>
    <col min="4614" max="4614" width="9.88671875" style="77" bestFit="1" customWidth="1"/>
    <col min="4615" max="4615" width="1.5546875" style="77" customWidth="1"/>
    <col min="4616" max="4616" width="13.6640625" style="77" customWidth="1"/>
    <col min="4617" max="4617" width="1.5546875" style="77" customWidth="1"/>
    <col min="4618" max="4618" width="10.6640625" style="77" customWidth="1"/>
    <col min="4619" max="4652" width="12.5546875" style="77" customWidth="1"/>
    <col min="4653" max="4677" width="10" style="77" customWidth="1"/>
    <col min="4678" max="4678" width="9.5546875" style="77" customWidth="1"/>
    <col min="4679" max="4696" width="0" style="77" hidden="1" customWidth="1"/>
    <col min="4697" max="4697" width="1.109375" style="77" customWidth="1"/>
    <col min="4698" max="4705" width="0" style="77" hidden="1" customWidth="1"/>
    <col min="4706" max="4706" width="2.33203125" style="77" customWidth="1"/>
    <col min="4707" max="4730" width="0" style="77" hidden="1" customWidth="1"/>
    <col min="4731" max="4731" width="0.33203125" style="77" customWidth="1"/>
    <col min="4732" max="4738" width="0" style="77" hidden="1" customWidth="1"/>
    <col min="4739" max="4866" width="10" style="77"/>
    <col min="4867" max="4867" width="53.109375" style="77" customWidth="1"/>
    <col min="4868" max="4868" width="10.5546875" style="77" bestFit="1" customWidth="1"/>
    <col min="4869" max="4869" width="1.5546875" style="77" customWidth="1"/>
    <col min="4870" max="4870" width="9.88671875" style="77" bestFit="1" customWidth="1"/>
    <col min="4871" max="4871" width="1.5546875" style="77" customWidth="1"/>
    <col min="4872" max="4872" width="13.6640625" style="77" customWidth="1"/>
    <col min="4873" max="4873" width="1.5546875" style="77" customWidth="1"/>
    <col min="4874" max="4874" width="10.6640625" style="77" customWidth="1"/>
    <col min="4875" max="4908" width="12.5546875" style="77" customWidth="1"/>
    <col min="4909" max="4933" width="10" style="77" customWidth="1"/>
    <col min="4934" max="4934" width="9.5546875" style="77" customWidth="1"/>
    <col min="4935" max="4952" width="0" style="77" hidden="1" customWidth="1"/>
    <col min="4953" max="4953" width="1.109375" style="77" customWidth="1"/>
    <col min="4954" max="4961" width="0" style="77" hidden="1" customWidth="1"/>
    <col min="4962" max="4962" width="2.33203125" style="77" customWidth="1"/>
    <col min="4963" max="4986" width="0" style="77" hidden="1" customWidth="1"/>
    <col min="4987" max="4987" width="0.33203125" style="77" customWidth="1"/>
    <col min="4988" max="4994" width="0" style="77" hidden="1" customWidth="1"/>
    <col min="4995" max="5122" width="10" style="77"/>
    <col min="5123" max="5123" width="53.109375" style="77" customWidth="1"/>
    <col min="5124" max="5124" width="10.5546875" style="77" bestFit="1" customWidth="1"/>
    <col min="5125" max="5125" width="1.5546875" style="77" customWidth="1"/>
    <col min="5126" max="5126" width="9.88671875" style="77" bestFit="1" customWidth="1"/>
    <col min="5127" max="5127" width="1.5546875" style="77" customWidth="1"/>
    <col min="5128" max="5128" width="13.6640625" style="77" customWidth="1"/>
    <col min="5129" max="5129" width="1.5546875" style="77" customWidth="1"/>
    <col min="5130" max="5130" width="10.6640625" style="77" customWidth="1"/>
    <col min="5131" max="5164" width="12.5546875" style="77" customWidth="1"/>
    <col min="5165" max="5189" width="10" style="77" customWidth="1"/>
    <col min="5190" max="5190" width="9.5546875" style="77" customWidth="1"/>
    <col min="5191" max="5208" width="0" style="77" hidden="1" customWidth="1"/>
    <col min="5209" max="5209" width="1.109375" style="77" customWidth="1"/>
    <col min="5210" max="5217" width="0" style="77" hidden="1" customWidth="1"/>
    <col min="5218" max="5218" width="2.33203125" style="77" customWidth="1"/>
    <col min="5219" max="5242" width="0" style="77" hidden="1" customWidth="1"/>
    <col min="5243" max="5243" width="0.33203125" style="77" customWidth="1"/>
    <col min="5244" max="5250" width="0" style="77" hidden="1" customWidth="1"/>
    <col min="5251" max="5378" width="10" style="77"/>
    <col min="5379" max="5379" width="53.109375" style="77" customWidth="1"/>
    <col min="5380" max="5380" width="10.5546875" style="77" bestFit="1" customWidth="1"/>
    <col min="5381" max="5381" width="1.5546875" style="77" customWidth="1"/>
    <col min="5382" max="5382" width="9.88671875" style="77" bestFit="1" customWidth="1"/>
    <col min="5383" max="5383" width="1.5546875" style="77" customWidth="1"/>
    <col min="5384" max="5384" width="13.6640625" style="77" customWidth="1"/>
    <col min="5385" max="5385" width="1.5546875" style="77" customWidth="1"/>
    <col min="5386" max="5386" width="10.6640625" style="77" customWidth="1"/>
    <col min="5387" max="5420" width="12.5546875" style="77" customWidth="1"/>
    <col min="5421" max="5445" width="10" style="77" customWidth="1"/>
    <col min="5446" max="5446" width="9.5546875" style="77" customWidth="1"/>
    <col min="5447" max="5464" width="0" style="77" hidden="1" customWidth="1"/>
    <col min="5465" max="5465" width="1.109375" style="77" customWidth="1"/>
    <col min="5466" max="5473" width="0" style="77" hidden="1" customWidth="1"/>
    <col min="5474" max="5474" width="2.33203125" style="77" customWidth="1"/>
    <col min="5475" max="5498" width="0" style="77" hidden="1" customWidth="1"/>
    <col min="5499" max="5499" width="0.33203125" style="77" customWidth="1"/>
    <col min="5500" max="5506" width="0" style="77" hidden="1" customWidth="1"/>
    <col min="5507" max="5634" width="10" style="77"/>
    <col min="5635" max="5635" width="53.109375" style="77" customWidth="1"/>
    <col min="5636" max="5636" width="10.5546875" style="77" bestFit="1" customWidth="1"/>
    <col min="5637" max="5637" width="1.5546875" style="77" customWidth="1"/>
    <col min="5638" max="5638" width="9.88671875" style="77" bestFit="1" customWidth="1"/>
    <col min="5639" max="5639" width="1.5546875" style="77" customWidth="1"/>
    <col min="5640" max="5640" width="13.6640625" style="77" customWidth="1"/>
    <col min="5641" max="5641" width="1.5546875" style="77" customWidth="1"/>
    <col min="5642" max="5642" width="10.6640625" style="77" customWidth="1"/>
    <col min="5643" max="5676" width="12.5546875" style="77" customWidth="1"/>
    <col min="5677" max="5701" width="10" style="77" customWidth="1"/>
    <col min="5702" max="5702" width="9.5546875" style="77" customWidth="1"/>
    <col min="5703" max="5720" width="0" style="77" hidden="1" customWidth="1"/>
    <col min="5721" max="5721" width="1.109375" style="77" customWidth="1"/>
    <col min="5722" max="5729" width="0" style="77" hidden="1" customWidth="1"/>
    <col min="5730" max="5730" width="2.33203125" style="77" customWidth="1"/>
    <col min="5731" max="5754" width="0" style="77" hidden="1" customWidth="1"/>
    <col min="5755" max="5755" width="0.33203125" style="77" customWidth="1"/>
    <col min="5756" max="5762" width="0" style="77" hidden="1" customWidth="1"/>
    <col min="5763" max="5890" width="10" style="77"/>
    <col min="5891" max="5891" width="53.109375" style="77" customWidth="1"/>
    <col min="5892" max="5892" width="10.5546875" style="77" bestFit="1" customWidth="1"/>
    <col min="5893" max="5893" width="1.5546875" style="77" customWidth="1"/>
    <col min="5894" max="5894" width="9.88671875" style="77" bestFit="1" customWidth="1"/>
    <col min="5895" max="5895" width="1.5546875" style="77" customWidth="1"/>
    <col min="5896" max="5896" width="13.6640625" style="77" customWidth="1"/>
    <col min="5897" max="5897" width="1.5546875" style="77" customWidth="1"/>
    <col min="5898" max="5898" width="10.6640625" style="77" customWidth="1"/>
    <col min="5899" max="5932" width="12.5546875" style="77" customWidth="1"/>
    <col min="5933" max="5957" width="10" style="77" customWidth="1"/>
    <col min="5958" max="5958" width="9.5546875" style="77" customWidth="1"/>
    <col min="5959" max="5976" width="0" style="77" hidden="1" customWidth="1"/>
    <col min="5977" max="5977" width="1.109375" style="77" customWidth="1"/>
    <col min="5978" max="5985" width="0" style="77" hidden="1" customWidth="1"/>
    <col min="5986" max="5986" width="2.33203125" style="77" customWidth="1"/>
    <col min="5987" max="6010" width="0" style="77" hidden="1" customWidth="1"/>
    <col min="6011" max="6011" width="0.33203125" style="77" customWidth="1"/>
    <col min="6012" max="6018" width="0" style="77" hidden="1" customWidth="1"/>
    <col min="6019" max="6146" width="10" style="77"/>
    <col min="6147" max="6147" width="53.109375" style="77" customWidth="1"/>
    <col min="6148" max="6148" width="10.5546875" style="77" bestFit="1" customWidth="1"/>
    <col min="6149" max="6149" width="1.5546875" style="77" customWidth="1"/>
    <col min="6150" max="6150" width="9.88671875" style="77" bestFit="1" customWidth="1"/>
    <col min="6151" max="6151" width="1.5546875" style="77" customWidth="1"/>
    <col min="6152" max="6152" width="13.6640625" style="77" customWidth="1"/>
    <col min="6153" max="6153" width="1.5546875" style="77" customWidth="1"/>
    <col min="6154" max="6154" width="10.6640625" style="77" customWidth="1"/>
    <col min="6155" max="6188" width="12.5546875" style="77" customWidth="1"/>
    <col min="6189" max="6213" width="10" style="77" customWidth="1"/>
    <col min="6214" max="6214" width="9.5546875" style="77" customWidth="1"/>
    <col min="6215" max="6232" width="0" style="77" hidden="1" customWidth="1"/>
    <col min="6233" max="6233" width="1.109375" style="77" customWidth="1"/>
    <col min="6234" max="6241" width="0" style="77" hidden="1" customWidth="1"/>
    <col min="6242" max="6242" width="2.33203125" style="77" customWidth="1"/>
    <col min="6243" max="6266" width="0" style="77" hidden="1" customWidth="1"/>
    <col min="6267" max="6267" width="0.33203125" style="77" customWidth="1"/>
    <col min="6268" max="6274" width="0" style="77" hidden="1" customWidth="1"/>
    <col min="6275" max="6402" width="10" style="77"/>
    <col min="6403" max="6403" width="53.109375" style="77" customWidth="1"/>
    <col min="6404" max="6404" width="10.5546875" style="77" bestFit="1" customWidth="1"/>
    <col min="6405" max="6405" width="1.5546875" style="77" customWidth="1"/>
    <col min="6406" max="6406" width="9.88671875" style="77" bestFit="1" customWidth="1"/>
    <col min="6407" max="6407" width="1.5546875" style="77" customWidth="1"/>
    <col min="6408" max="6408" width="13.6640625" style="77" customWidth="1"/>
    <col min="6409" max="6409" width="1.5546875" style="77" customWidth="1"/>
    <col min="6410" max="6410" width="10.6640625" style="77" customWidth="1"/>
    <col min="6411" max="6444" width="12.5546875" style="77" customWidth="1"/>
    <col min="6445" max="6469" width="10" style="77" customWidth="1"/>
    <col min="6470" max="6470" width="9.5546875" style="77" customWidth="1"/>
    <col min="6471" max="6488" width="0" style="77" hidden="1" customWidth="1"/>
    <col min="6489" max="6489" width="1.109375" style="77" customWidth="1"/>
    <col min="6490" max="6497" width="0" style="77" hidden="1" customWidth="1"/>
    <col min="6498" max="6498" width="2.33203125" style="77" customWidth="1"/>
    <col min="6499" max="6522" width="0" style="77" hidden="1" customWidth="1"/>
    <col min="6523" max="6523" width="0.33203125" style="77" customWidth="1"/>
    <col min="6524" max="6530" width="0" style="77" hidden="1" customWidth="1"/>
    <col min="6531" max="6658" width="10" style="77"/>
    <col min="6659" max="6659" width="53.109375" style="77" customWidth="1"/>
    <col min="6660" max="6660" width="10.5546875" style="77" bestFit="1" customWidth="1"/>
    <col min="6661" max="6661" width="1.5546875" style="77" customWidth="1"/>
    <col min="6662" max="6662" width="9.88671875" style="77" bestFit="1" customWidth="1"/>
    <col min="6663" max="6663" width="1.5546875" style="77" customWidth="1"/>
    <col min="6664" max="6664" width="13.6640625" style="77" customWidth="1"/>
    <col min="6665" max="6665" width="1.5546875" style="77" customWidth="1"/>
    <col min="6666" max="6666" width="10.6640625" style="77" customWidth="1"/>
    <col min="6667" max="6700" width="12.5546875" style="77" customWidth="1"/>
    <col min="6701" max="6725" width="10" style="77" customWidth="1"/>
    <col min="6726" max="6726" width="9.5546875" style="77" customWidth="1"/>
    <col min="6727" max="6744" width="0" style="77" hidden="1" customWidth="1"/>
    <col min="6745" max="6745" width="1.109375" style="77" customWidth="1"/>
    <col min="6746" max="6753" width="0" style="77" hidden="1" customWidth="1"/>
    <col min="6754" max="6754" width="2.33203125" style="77" customWidth="1"/>
    <col min="6755" max="6778" width="0" style="77" hidden="1" customWidth="1"/>
    <col min="6779" max="6779" width="0.33203125" style="77" customWidth="1"/>
    <col min="6780" max="6786" width="0" style="77" hidden="1" customWidth="1"/>
    <col min="6787" max="6914" width="10" style="77"/>
    <col min="6915" max="6915" width="53.109375" style="77" customWidth="1"/>
    <col min="6916" max="6916" width="10.5546875" style="77" bestFit="1" customWidth="1"/>
    <col min="6917" max="6917" width="1.5546875" style="77" customWidth="1"/>
    <col min="6918" max="6918" width="9.88671875" style="77" bestFit="1" customWidth="1"/>
    <col min="6919" max="6919" width="1.5546875" style="77" customWidth="1"/>
    <col min="6920" max="6920" width="13.6640625" style="77" customWidth="1"/>
    <col min="6921" max="6921" width="1.5546875" style="77" customWidth="1"/>
    <col min="6922" max="6922" width="10.6640625" style="77" customWidth="1"/>
    <col min="6923" max="6956" width="12.5546875" style="77" customWidth="1"/>
    <col min="6957" max="6981" width="10" style="77" customWidth="1"/>
    <col min="6982" max="6982" width="9.5546875" style="77" customWidth="1"/>
    <col min="6983" max="7000" width="0" style="77" hidden="1" customWidth="1"/>
    <col min="7001" max="7001" width="1.109375" style="77" customWidth="1"/>
    <col min="7002" max="7009" width="0" style="77" hidden="1" customWidth="1"/>
    <col min="7010" max="7010" width="2.33203125" style="77" customWidth="1"/>
    <col min="7011" max="7034" width="0" style="77" hidden="1" customWidth="1"/>
    <col min="7035" max="7035" width="0.33203125" style="77" customWidth="1"/>
    <col min="7036" max="7042" width="0" style="77" hidden="1" customWidth="1"/>
    <col min="7043" max="7170" width="10" style="77"/>
    <col min="7171" max="7171" width="53.109375" style="77" customWidth="1"/>
    <col min="7172" max="7172" width="10.5546875" style="77" bestFit="1" customWidth="1"/>
    <col min="7173" max="7173" width="1.5546875" style="77" customWidth="1"/>
    <col min="7174" max="7174" width="9.88671875" style="77" bestFit="1" customWidth="1"/>
    <col min="7175" max="7175" width="1.5546875" style="77" customWidth="1"/>
    <col min="7176" max="7176" width="13.6640625" style="77" customWidth="1"/>
    <col min="7177" max="7177" width="1.5546875" style="77" customWidth="1"/>
    <col min="7178" max="7178" width="10.6640625" style="77" customWidth="1"/>
    <col min="7179" max="7212" width="12.5546875" style="77" customWidth="1"/>
    <col min="7213" max="7237" width="10" style="77" customWidth="1"/>
    <col min="7238" max="7238" width="9.5546875" style="77" customWidth="1"/>
    <col min="7239" max="7256" width="0" style="77" hidden="1" customWidth="1"/>
    <col min="7257" max="7257" width="1.109375" style="77" customWidth="1"/>
    <col min="7258" max="7265" width="0" style="77" hidden="1" customWidth="1"/>
    <col min="7266" max="7266" width="2.33203125" style="77" customWidth="1"/>
    <col min="7267" max="7290" width="0" style="77" hidden="1" customWidth="1"/>
    <col min="7291" max="7291" width="0.33203125" style="77" customWidth="1"/>
    <col min="7292" max="7298" width="0" style="77" hidden="1" customWidth="1"/>
    <col min="7299" max="7426" width="10" style="77"/>
    <col min="7427" max="7427" width="53.109375" style="77" customWidth="1"/>
    <col min="7428" max="7428" width="10.5546875" style="77" bestFit="1" customWidth="1"/>
    <col min="7429" max="7429" width="1.5546875" style="77" customWidth="1"/>
    <col min="7430" max="7430" width="9.88671875" style="77" bestFit="1" customWidth="1"/>
    <col min="7431" max="7431" width="1.5546875" style="77" customWidth="1"/>
    <col min="7432" max="7432" width="13.6640625" style="77" customWidth="1"/>
    <col min="7433" max="7433" width="1.5546875" style="77" customWidth="1"/>
    <col min="7434" max="7434" width="10.6640625" style="77" customWidth="1"/>
    <col min="7435" max="7468" width="12.5546875" style="77" customWidth="1"/>
    <col min="7469" max="7493" width="10" style="77" customWidth="1"/>
    <col min="7494" max="7494" width="9.5546875" style="77" customWidth="1"/>
    <col min="7495" max="7512" width="0" style="77" hidden="1" customWidth="1"/>
    <col min="7513" max="7513" width="1.109375" style="77" customWidth="1"/>
    <col min="7514" max="7521" width="0" style="77" hidden="1" customWidth="1"/>
    <col min="7522" max="7522" width="2.33203125" style="77" customWidth="1"/>
    <col min="7523" max="7546" width="0" style="77" hidden="1" customWidth="1"/>
    <col min="7547" max="7547" width="0.33203125" style="77" customWidth="1"/>
    <col min="7548" max="7554" width="0" style="77" hidden="1" customWidth="1"/>
    <col min="7555" max="7682" width="10" style="77"/>
    <col min="7683" max="7683" width="53.109375" style="77" customWidth="1"/>
    <col min="7684" max="7684" width="10.5546875" style="77" bestFit="1" customWidth="1"/>
    <col min="7685" max="7685" width="1.5546875" style="77" customWidth="1"/>
    <col min="7686" max="7686" width="9.88671875" style="77" bestFit="1" customWidth="1"/>
    <col min="7687" max="7687" width="1.5546875" style="77" customWidth="1"/>
    <col min="7688" max="7688" width="13.6640625" style="77" customWidth="1"/>
    <col min="7689" max="7689" width="1.5546875" style="77" customWidth="1"/>
    <col min="7690" max="7690" width="10.6640625" style="77" customWidth="1"/>
    <col min="7691" max="7724" width="12.5546875" style="77" customWidth="1"/>
    <col min="7725" max="7749" width="10" style="77" customWidth="1"/>
    <col min="7750" max="7750" width="9.5546875" style="77" customWidth="1"/>
    <col min="7751" max="7768" width="0" style="77" hidden="1" customWidth="1"/>
    <col min="7769" max="7769" width="1.109375" style="77" customWidth="1"/>
    <col min="7770" max="7777" width="0" style="77" hidden="1" customWidth="1"/>
    <col min="7778" max="7778" width="2.33203125" style="77" customWidth="1"/>
    <col min="7779" max="7802" width="0" style="77" hidden="1" customWidth="1"/>
    <col min="7803" max="7803" width="0.33203125" style="77" customWidth="1"/>
    <col min="7804" max="7810" width="0" style="77" hidden="1" customWidth="1"/>
    <col min="7811" max="7938" width="10" style="77"/>
    <col min="7939" max="7939" width="53.109375" style="77" customWidth="1"/>
    <col min="7940" max="7940" width="10.5546875" style="77" bestFit="1" customWidth="1"/>
    <col min="7941" max="7941" width="1.5546875" style="77" customWidth="1"/>
    <col min="7942" max="7942" width="9.88671875" style="77" bestFit="1" customWidth="1"/>
    <col min="7943" max="7943" width="1.5546875" style="77" customWidth="1"/>
    <col min="7944" max="7944" width="13.6640625" style="77" customWidth="1"/>
    <col min="7945" max="7945" width="1.5546875" style="77" customWidth="1"/>
    <col min="7946" max="7946" width="10.6640625" style="77" customWidth="1"/>
    <col min="7947" max="7980" width="12.5546875" style="77" customWidth="1"/>
    <col min="7981" max="8005" width="10" style="77" customWidth="1"/>
    <col min="8006" max="8006" width="9.5546875" style="77" customWidth="1"/>
    <col min="8007" max="8024" width="0" style="77" hidden="1" customWidth="1"/>
    <col min="8025" max="8025" width="1.109375" style="77" customWidth="1"/>
    <col min="8026" max="8033" width="0" style="77" hidden="1" customWidth="1"/>
    <col min="8034" max="8034" width="2.33203125" style="77" customWidth="1"/>
    <col min="8035" max="8058" width="0" style="77" hidden="1" customWidth="1"/>
    <col min="8059" max="8059" width="0.33203125" style="77" customWidth="1"/>
    <col min="8060" max="8066" width="0" style="77" hidden="1" customWidth="1"/>
    <col min="8067" max="8194" width="10" style="77"/>
    <col min="8195" max="8195" width="53.109375" style="77" customWidth="1"/>
    <col min="8196" max="8196" width="10.5546875" style="77" bestFit="1" customWidth="1"/>
    <col min="8197" max="8197" width="1.5546875" style="77" customWidth="1"/>
    <col min="8198" max="8198" width="9.88671875" style="77" bestFit="1" customWidth="1"/>
    <col min="8199" max="8199" width="1.5546875" style="77" customWidth="1"/>
    <col min="8200" max="8200" width="13.6640625" style="77" customWidth="1"/>
    <col min="8201" max="8201" width="1.5546875" style="77" customWidth="1"/>
    <col min="8202" max="8202" width="10.6640625" style="77" customWidth="1"/>
    <col min="8203" max="8236" width="12.5546875" style="77" customWidth="1"/>
    <col min="8237" max="8261" width="10" style="77" customWidth="1"/>
    <col min="8262" max="8262" width="9.5546875" style="77" customWidth="1"/>
    <col min="8263" max="8280" width="0" style="77" hidden="1" customWidth="1"/>
    <col min="8281" max="8281" width="1.109375" style="77" customWidth="1"/>
    <col min="8282" max="8289" width="0" style="77" hidden="1" customWidth="1"/>
    <col min="8290" max="8290" width="2.33203125" style="77" customWidth="1"/>
    <col min="8291" max="8314" width="0" style="77" hidden="1" customWidth="1"/>
    <col min="8315" max="8315" width="0.33203125" style="77" customWidth="1"/>
    <col min="8316" max="8322" width="0" style="77" hidden="1" customWidth="1"/>
    <col min="8323" max="8450" width="10" style="77"/>
    <col min="8451" max="8451" width="53.109375" style="77" customWidth="1"/>
    <col min="8452" max="8452" width="10.5546875" style="77" bestFit="1" customWidth="1"/>
    <col min="8453" max="8453" width="1.5546875" style="77" customWidth="1"/>
    <col min="8454" max="8454" width="9.88671875" style="77" bestFit="1" customWidth="1"/>
    <col min="8455" max="8455" width="1.5546875" style="77" customWidth="1"/>
    <col min="8456" max="8456" width="13.6640625" style="77" customWidth="1"/>
    <col min="8457" max="8457" width="1.5546875" style="77" customWidth="1"/>
    <col min="8458" max="8458" width="10.6640625" style="77" customWidth="1"/>
    <col min="8459" max="8492" width="12.5546875" style="77" customWidth="1"/>
    <col min="8493" max="8517" width="10" style="77" customWidth="1"/>
    <col min="8518" max="8518" width="9.5546875" style="77" customWidth="1"/>
    <col min="8519" max="8536" width="0" style="77" hidden="1" customWidth="1"/>
    <col min="8537" max="8537" width="1.109375" style="77" customWidth="1"/>
    <col min="8538" max="8545" width="0" style="77" hidden="1" customWidth="1"/>
    <col min="8546" max="8546" width="2.33203125" style="77" customWidth="1"/>
    <col min="8547" max="8570" width="0" style="77" hidden="1" customWidth="1"/>
    <col min="8571" max="8571" width="0.33203125" style="77" customWidth="1"/>
    <col min="8572" max="8578" width="0" style="77" hidden="1" customWidth="1"/>
    <col min="8579" max="8706" width="10" style="77"/>
    <col min="8707" max="8707" width="53.109375" style="77" customWidth="1"/>
    <col min="8708" max="8708" width="10.5546875" style="77" bestFit="1" customWidth="1"/>
    <col min="8709" max="8709" width="1.5546875" style="77" customWidth="1"/>
    <col min="8710" max="8710" width="9.88671875" style="77" bestFit="1" customWidth="1"/>
    <col min="8711" max="8711" width="1.5546875" style="77" customWidth="1"/>
    <col min="8712" max="8712" width="13.6640625" style="77" customWidth="1"/>
    <col min="8713" max="8713" width="1.5546875" style="77" customWidth="1"/>
    <col min="8714" max="8714" width="10.6640625" style="77" customWidth="1"/>
    <col min="8715" max="8748" width="12.5546875" style="77" customWidth="1"/>
    <col min="8749" max="8773" width="10" style="77" customWidth="1"/>
    <col min="8774" max="8774" width="9.5546875" style="77" customWidth="1"/>
    <col min="8775" max="8792" width="0" style="77" hidden="1" customWidth="1"/>
    <col min="8793" max="8793" width="1.109375" style="77" customWidth="1"/>
    <col min="8794" max="8801" width="0" style="77" hidden="1" customWidth="1"/>
    <col min="8802" max="8802" width="2.33203125" style="77" customWidth="1"/>
    <col min="8803" max="8826" width="0" style="77" hidden="1" customWidth="1"/>
    <col min="8827" max="8827" width="0.33203125" style="77" customWidth="1"/>
    <col min="8828" max="8834" width="0" style="77" hidden="1" customWidth="1"/>
    <col min="8835" max="8962" width="10" style="77"/>
    <col min="8963" max="8963" width="53.109375" style="77" customWidth="1"/>
    <col min="8964" max="8964" width="10.5546875" style="77" bestFit="1" customWidth="1"/>
    <col min="8965" max="8965" width="1.5546875" style="77" customWidth="1"/>
    <col min="8966" max="8966" width="9.88671875" style="77" bestFit="1" customWidth="1"/>
    <col min="8967" max="8967" width="1.5546875" style="77" customWidth="1"/>
    <col min="8968" max="8968" width="13.6640625" style="77" customWidth="1"/>
    <col min="8969" max="8969" width="1.5546875" style="77" customWidth="1"/>
    <col min="8970" max="8970" width="10.6640625" style="77" customWidth="1"/>
    <col min="8971" max="9004" width="12.5546875" style="77" customWidth="1"/>
    <col min="9005" max="9029" width="10" style="77" customWidth="1"/>
    <col min="9030" max="9030" width="9.5546875" style="77" customWidth="1"/>
    <col min="9031" max="9048" width="0" style="77" hidden="1" customWidth="1"/>
    <col min="9049" max="9049" width="1.109375" style="77" customWidth="1"/>
    <col min="9050" max="9057" width="0" style="77" hidden="1" customWidth="1"/>
    <col min="9058" max="9058" width="2.33203125" style="77" customWidth="1"/>
    <col min="9059" max="9082" width="0" style="77" hidden="1" customWidth="1"/>
    <col min="9083" max="9083" width="0.33203125" style="77" customWidth="1"/>
    <col min="9084" max="9090" width="0" style="77" hidden="1" customWidth="1"/>
    <col min="9091" max="9218" width="10" style="77"/>
    <col min="9219" max="9219" width="53.109375" style="77" customWidth="1"/>
    <col min="9220" max="9220" width="10.5546875" style="77" bestFit="1" customWidth="1"/>
    <col min="9221" max="9221" width="1.5546875" style="77" customWidth="1"/>
    <col min="9222" max="9222" width="9.88671875" style="77" bestFit="1" customWidth="1"/>
    <col min="9223" max="9223" width="1.5546875" style="77" customWidth="1"/>
    <col min="9224" max="9224" width="13.6640625" style="77" customWidth="1"/>
    <col min="9225" max="9225" width="1.5546875" style="77" customWidth="1"/>
    <col min="9226" max="9226" width="10.6640625" style="77" customWidth="1"/>
    <col min="9227" max="9260" width="12.5546875" style="77" customWidth="1"/>
    <col min="9261" max="9285" width="10" style="77" customWidth="1"/>
    <col min="9286" max="9286" width="9.5546875" style="77" customWidth="1"/>
    <col min="9287" max="9304" width="0" style="77" hidden="1" customWidth="1"/>
    <col min="9305" max="9305" width="1.109375" style="77" customWidth="1"/>
    <col min="9306" max="9313" width="0" style="77" hidden="1" customWidth="1"/>
    <col min="9314" max="9314" width="2.33203125" style="77" customWidth="1"/>
    <col min="9315" max="9338" width="0" style="77" hidden="1" customWidth="1"/>
    <col min="9339" max="9339" width="0.33203125" style="77" customWidth="1"/>
    <col min="9340" max="9346" width="0" style="77" hidden="1" customWidth="1"/>
    <col min="9347" max="9474" width="10" style="77"/>
    <col min="9475" max="9475" width="53.109375" style="77" customWidth="1"/>
    <col min="9476" max="9476" width="10.5546875" style="77" bestFit="1" customWidth="1"/>
    <col min="9477" max="9477" width="1.5546875" style="77" customWidth="1"/>
    <col min="9478" max="9478" width="9.88671875" style="77" bestFit="1" customWidth="1"/>
    <col min="9479" max="9479" width="1.5546875" style="77" customWidth="1"/>
    <col min="9480" max="9480" width="13.6640625" style="77" customWidth="1"/>
    <col min="9481" max="9481" width="1.5546875" style="77" customWidth="1"/>
    <col min="9482" max="9482" width="10.6640625" style="77" customWidth="1"/>
    <col min="9483" max="9516" width="12.5546875" style="77" customWidth="1"/>
    <col min="9517" max="9541" width="10" style="77" customWidth="1"/>
    <col min="9542" max="9542" width="9.5546875" style="77" customWidth="1"/>
    <col min="9543" max="9560" width="0" style="77" hidden="1" customWidth="1"/>
    <col min="9561" max="9561" width="1.109375" style="77" customWidth="1"/>
    <col min="9562" max="9569" width="0" style="77" hidden="1" customWidth="1"/>
    <col min="9570" max="9570" width="2.33203125" style="77" customWidth="1"/>
    <col min="9571" max="9594" width="0" style="77" hidden="1" customWidth="1"/>
    <col min="9595" max="9595" width="0.33203125" style="77" customWidth="1"/>
    <col min="9596" max="9602" width="0" style="77" hidden="1" customWidth="1"/>
    <col min="9603" max="9730" width="10" style="77"/>
    <col min="9731" max="9731" width="53.109375" style="77" customWidth="1"/>
    <col min="9732" max="9732" width="10.5546875" style="77" bestFit="1" customWidth="1"/>
    <col min="9733" max="9733" width="1.5546875" style="77" customWidth="1"/>
    <col min="9734" max="9734" width="9.88671875" style="77" bestFit="1" customWidth="1"/>
    <col min="9735" max="9735" width="1.5546875" style="77" customWidth="1"/>
    <col min="9736" max="9736" width="13.6640625" style="77" customWidth="1"/>
    <col min="9737" max="9737" width="1.5546875" style="77" customWidth="1"/>
    <col min="9738" max="9738" width="10.6640625" style="77" customWidth="1"/>
    <col min="9739" max="9772" width="12.5546875" style="77" customWidth="1"/>
    <col min="9773" max="9797" width="10" style="77" customWidth="1"/>
    <col min="9798" max="9798" width="9.5546875" style="77" customWidth="1"/>
    <col min="9799" max="9816" width="0" style="77" hidden="1" customWidth="1"/>
    <col min="9817" max="9817" width="1.109375" style="77" customWidth="1"/>
    <col min="9818" max="9825" width="0" style="77" hidden="1" customWidth="1"/>
    <col min="9826" max="9826" width="2.33203125" style="77" customWidth="1"/>
    <col min="9827" max="9850" width="0" style="77" hidden="1" customWidth="1"/>
    <col min="9851" max="9851" width="0.33203125" style="77" customWidth="1"/>
    <col min="9852" max="9858" width="0" style="77" hidden="1" customWidth="1"/>
    <col min="9859" max="9986" width="10" style="77"/>
    <col min="9987" max="9987" width="53.109375" style="77" customWidth="1"/>
    <col min="9988" max="9988" width="10.5546875" style="77" bestFit="1" customWidth="1"/>
    <col min="9989" max="9989" width="1.5546875" style="77" customWidth="1"/>
    <col min="9990" max="9990" width="9.88671875" style="77" bestFit="1" customWidth="1"/>
    <col min="9991" max="9991" width="1.5546875" style="77" customWidth="1"/>
    <col min="9992" max="9992" width="13.6640625" style="77" customWidth="1"/>
    <col min="9993" max="9993" width="1.5546875" style="77" customWidth="1"/>
    <col min="9994" max="9994" width="10.6640625" style="77" customWidth="1"/>
    <col min="9995" max="10028" width="12.5546875" style="77" customWidth="1"/>
    <col min="10029" max="10053" width="10" style="77" customWidth="1"/>
    <col min="10054" max="10054" width="9.5546875" style="77" customWidth="1"/>
    <col min="10055" max="10072" width="0" style="77" hidden="1" customWidth="1"/>
    <col min="10073" max="10073" width="1.109375" style="77" customWidth="1"/>
    <col min="10074" max="10081" width="0" style="77" hidden="1" customWidth="1"/>
    <col min="10082" max="10082" width="2.33203125" style="77" customWidth="1"/>
    <col min="10083" max="10106" width="0" style="77" hidden="1" customWidth="1"/>
    <col min="10107" max="10107" width="0.33203125" style="77" customWidth="1"/>
    <col min="10108" max="10114" width="0" style="77" hidden="1" customWidth="1"/>
    <col min="10115" max="10242" width="10" style="77"/>
    <col min="10243" max="10243" width="53.109375" style="77" customWidth="1"/>
    <col min="10244" max="10244" width="10.5546875" style="77" bestFit="1" customWidth="1"/>
    <col min="10245" max="10245" width="1.5546875" style="77" customWidth="1"/>
    <col min="10246" max="10246" width="9.88671875" style="77" bestFit="1" customWidth="1"/>
    <col min="10247" max="10247" width="1.5546875" style="77" customWidth="1"/>
    <col min="10248" max="10248" width="13.6640625" style="77" customWidth="1"/>
    <col min="10249" max="10249" width="1.5546875" style="77" customWidth="1"/>
    <col min="10250" max="10250" width="10.6640625" style="77" customWidth="1"/>
    <col min="10251" max="10284" width="12.5546875" style="77" customWidth="1"/>
    <col min="10285" max="10309" width="10" style="77" customWidth="1"/>
    <col min="10310" max="10310" width="9.5546875" style="77" customWidth="1"/>
    <col min="10311" max="10328" width="0" style="77" hidden="1" customWidth="1"/>
    <col min="10329" max="10329" width="1.109375" style="77" customWidth="1"/>
    <col min="10330" max="10337" width="0" style="77" hidden="1" customWidth="1"/>
    <col min="10338" max="10338" width="2.33203125" style="77" customWidth="1"/>
    <col min="10339" max="10362" width="0" style="77" hidden="1" customWidth="1"/>
    <col min="10363" max="10363" width="0.33203125" style="77" customWidth="1"/>
    <col min="10364" max="10370" width="0" style="77" hidden="1" customWidth="1"/>
    <col min="10371" max="10498" width="10" style="77"/>
    <col min="10499" max="10499" width="53.109375" style="77" customWidth="1"/>
    <col min="10500" max="10500" width="10.5546875" style="77" bestFit="1" customWidth="1"/>
    <col min="10501" max="10501" width="1.5546875" style="77" customWidth="1"/>
    <col min="10502" max="10502" width="9.88671875" style="77" bestFit="1" customWidth="1"/>
    <col min="10503" max="10503" width="1.5546875" style="77" customWidth="1"/>
    <col min="10504" max="10504" width="13.6640625" style="77" customWidth="1"/>
    <col min="10505" max="10505" width="1.5546875" style="77" customWidth="1"/>
    <col min="10506" max="10506" width="10.6640625" style="77" customWidth="1"/>
    <col min="10507" max="10540" width="12.5546875" style="77" customWidth="1"/>
    <col min="10541" max="10565" width="10" style="77" customWidth="1"/>
    <col min="10566" max="10566" width="9.5546875" style="77" customWidth="1"/>
    <col min="10567" max="10584" width="0" style="77" hidden="1" customWidth="1"/>
    <col min="10585" max="10585" width="1.109375" style="77" customWidth="1"/>
    <col min="10586" max="10593" width="0" style="77" hidden="1" customWidth="1"/>
    <col min="10594" max="10594" width="2.33203125" style="77" customWidth="1"/>
    <col min="10595" max="10618" width="0" style="77" hidden="1" customWidth="1"/>
    <col min="10619" max="10619" width="0.33203125" style="77" customWidth="1"/>
    <col min="10620" max="10626" width="0" style="77" hidden="1" customWidth="1"/>
    <col min="10627" max="10754" width="10" style="77"/>
    <col min="10755" max="10755" width="53.109375" style="77" customWidth="1"/>
    <col min="10756" max="10756" width="10.5546875" style="77" bestFit="1" customWidth="1"/>
    <col min="10757" max="10757" width="1.5546875" style="77" customWidth="1"/>
    <col min="10758" max="10758" width="9.88671875" style="77" bestFit="1" customWidth="1"/>
    <col min="10759" max="10759" width="1.5546875" style="77" customWidth="1"/>
    <col min="10760" max="10760" width="13.6640625" style="77" customWidth="1"/>
    <col min="10761" max="10761" width="1.5546875" style="77" customWidth="1"/>
    <col min="10762" max="10762" width="10.6640625" style="77" customWidth="1"/>
    <col min="10763" max="10796" width="12.5546875" style="77" customWidth="1"/>
    <col min="10797" max="10821" width="10" style="77" customWidth="1"/>
    <col min="10822" max="10822" width="9.5546875" style="77" customWidth="1"/>
    <col min="10823" max="10840" width="0" style="77" hidden="1" customWidth="1"/>
    <col min="10841" max="10841" width="1.109375" style="77" customWidth="1"/>
    <col min="10842" max="10849" width="0" style="77" hidden="1" customWidth="1"/>
    <col min="10850" max="10850" width="2.33203125" style="77" customWidth="1"/>
    <col min="10851" max="10874" width="0" style="77" hidden="1" customWidth="1"/>
    <col min="10875" max="10875" width="0.33203125" style="77" customWidth="1"/>
    <col min="10876" max="10882" width="0" style="77" hidden="1" customWidth="1"/>
    <col min="10883" max="11010" width="10" style="77"/>
    <col min="11011" max="11011" width="53.109375" style="77" customWidth="1"/>
    <col min="11012" max="11012" width="10.5546875" style="77" bestFit="1" customWidth="1"/>
    <col min="11013" max="11013" width="1.5546875" style="77" customWidth="1"/>
    <col min="11014" max="11014" width="9.88671875" style="77" bestFit="1" customWidth="1"/>
    <col min="11015" max="11015" width="1.5546875" style="77" customWidth="1"/>
    <col min="11016" max="11016" width="13.6640625" style="77" customWidth="1"/>
    <col min="11017" max="11017" width="1.5546875" style="77" customWidth="1"/>
    <col min="11018" max="11018" width="10.6640625" style="77" customWidth="1"/>
    <col min="11019" max="11052" width="12.5546875" style="77" customWidth="1"/>
    <col min="11053" max="11077" width="10" style="77" customWidth="1"/>
    <col min="11078" max="11078" width="9.5546875" style="77" customWidth="1"/>
    <col min="11079" max="11096" width="0" style="77" hidden="1" customWidth="1"/>
    <col min="11097" max="11097" width="1.109375" style="77" customWidth="1"/>
    <col min="11098" max="11105" width="0" style="77" hidden="1" customWidth="1"/>
    <col min="11106" max="11106" width="2.33203125" style="77" customWidth="1"/>
    <col min="11107" max="11130" width="0" style="77" hidden="1" customWidth="1"/>
    <col min="11131" max="11131" width="0.33203125" style="77" customWidth="1"/>
    <col min="11132" max="11138" width="0" style="77" hidden="1" customWidth="1"/>
    <col min="11139" max="11266" width="10" style="77"/>
    <col min="11267" max="11267" width="53.109375" style="77" customWidth="1"/>
    <col min="11268" max="11268" width="10.5546875" style="77" bestFit="1" customWidth="1"/>
    <col min="11269" max="11269" width="1.5546875" style="77" customWidth="1"/>
    <col min="11270" max="11270" width="9.88671875" style="77" bestFit="1" customWidth="1"/>
    <col min="11271" max="11271" width="1.5546875" style="77" customWidth="1"/>
    <col min="11272" max="11272" width="13.6640625" style="77" customWidth="1"/>
    <col min="11273" max="11273" width="1.5546875" style="77" customWidth="1"/>
    <col min="11274" max="11274" width="10.6640625" style="77" customWidth="1"/>
    <col min="11275" max="11308" width="12.5546875" style="77" customWidth="1"/>
    <col min="11309" max="11333" width="10" style="77" customWidth="1"/>
    <col min="11334" max="11334" width="9.5546875" style="77" customWidth="1"/>
    <col min="11335" max="11352" width="0" style="77" hidden="1" customWidth="1"/>
    <col min="11353" max="11353" width="1.109375" style="77" customWidth="1"/>
    <col min="11354" max="11361" width="0" style="77" hidden="1" customWidth="1"/>
    <col min="11362" max="11362" width="2.33203125" style="77" customWidth="1"/>
    <col min="11363" max="11386" width="0" style="77" hidden="1" customWidth="1"/>
    <col min="11387" max="11387" width="0.33203125" style="77" customWidth="1"/>
    <col min="11388" max="11394" width="0" style="77" hidden="1" customWidth="1"/>
    <col min="11395" max="11522" width="10" style="77"/>
    <col min="11523" max="11523" width="53.109375" style="77" customWidth="1"/>
    <col min="11524" max="11524" width="10.5546875" style="77" bestFit="1" customWidth="1"/>
    <col min="11525" max="11525" width="1.5546875" style="77" customWidth="1"/>
    <col min="11526" max="11526" width="9.88671875" style="77" bestFit="1" customWidth="1"/>
    <col min="11527" max="11527" width="1.5546875" style="77" customWidth="1"/>
    <col min="11528" max="11528" width="13.6640625" style="77" customWidth="1"/>
    <col min="11529" max="11529" width="1.5546875" style="77" customWidth="1"/>
    <col min="11530" max="11530" width="10.6640625" style="77" customWidth="1"/>
    <col min="11531" max="11564" width="12.5546875" style="77" customWidth="1"/>
    <col min="11565" max="11589" width="10" style="77" customWidth="1"/>
    <col min="11590" max="11590" width="9.5546875" style="77" customWidth="1"/>
    <col min="11591" max="11608" width="0" style="77" hidden="1" customWidth="1"/>
    <col min="11609" max="11609" width="1.109375" style="77" customWidth="1"/>
    <col min="11610" max="11617" width="0" style="77" hidden="1" customWidth="1"/>
    <col min="11618" max="11618" width="2.33203125" style="77" customWidth="1"/>
    <col min="11619" max="11642" width="0" style="77" hidden="1" customWidth="1"/>
    <col min="11643" max="11643" width="0.33203125" style="77" customWidth="1"/>
    <col min="11644" max="11650" width="0" style="77" hidden="1" customWidth="1"/>
    <col min="11651" max="11778" width="10" style="77"/>
    <col min="11779" max="11779" width="53.109375" style="77" customWidth="1"/>
    <col min="11780" max="11780" width="10.5546875" style="77" bestFit="1" customWidth="1"/>
    <col min="11781" max="11781" width="1.5546875" style="77" customWidth="1"/>
    <col min="11782" max="11782" width="9.88671875" style="77" bestFit="1" customWidth="1"/>
    <col min="11783" max="11783" width="1.5546875" style="77" customWidth="1"/>
    <col min="11784" max="11784" width="13.6640625" style="77" customWidth="1"/>
    <col min="11785" max="11785" width="1.5546875" style="77" customWidth="1"/>
    <col min="11786" max="11786" width="10.6640625" style="77" customWidth="1"/>
    <col min="11787" max="11820" width="12.5546875" style="77" customWidth="1"/>
    <col min="11821" max="11845" width="10" style="77" customWidth="1"/>
    <col min="11846" max="11846" width="9.5546875" style="77" customWidth="1"/>
    <col min="11847" max="11864" width="0" style="77" hidden="1" customWidth="1"/>
    <col min="11865" max="11865" width="1.109375" style="77" customWidth="1"/>
    <col min="11866" max="11873" width="0" style="77" hidden="1" customWidth="1"/>
    <col min="11874" max="11874" width="2.33203125" style="77" customWidth="1"/>
    <col min="11875" max="11898" width="0" style="77" hidden="1" customWidth="1"/>
    <col min="11899" max="11899" width="0.33203125" style="77" customWidth="1"/>
    <col min="11900" max="11906" width="0" style="77" hidden="1" customWidth="1"/>
    <col min="11907" max="12034" width="10" style="77"/>
    <col min="12035" max="12035" width="53.109375" style="77" customWidth="1"/>
    <col min="12036" max="12036" width="10.5546875" style="77" bestFit="1" customWidth="1"/>
    <col min="12037" max="12037" width="1.5546875" style="77" customWidth="1"/>
    <col min="12038" max="12038" width="9.88671875" style="77" bestFit="1" customWidth="1"/>
    <col min="12039" max="12039" width="1.5546875" style="77" customWidth="1"/>
    <col min="12040" max="12040" width="13.6640625" style="77" customWidth="1"/>
    <col min="12041" max="12041" width="1.5546875" style="77" customWidth="1"/>
    <col min="12042" max="12042" width="10.6640625" style="77" customWidth="1"/>
    <col min="12043" max="12076" width="12.5546875" style="77" customWidth="1"/>
    <col min="12077" max="12101" width="10" style="77" customWidth="1"/>
    <col min="12102" max="12102" width="9.5546875" style="77" customWidth="1"/>
    <col min="12103" max="12120" width="0" style="77" hidden="1" customWidth="1"/>
    <col min="12121" max="12121" width="1.109375" style="77" customWidth="1"/>
    <col min="12122" max="12129" width="0" style="77" hidden="1" customWidth="1"/>
    <col min="12130" max="12130" width="2.33203125" style="77" customWidth="1"/>
    <col min="12131" max="12154" width="0" style="77" hidden="1" customWidth="1"/>
    <col min="12155" max="12155" width="0.33203125" style="77" customWidth="1"/>
    <col min="12156" max="12162" width="0" style="77" hidden="1" customWidth="1"/>
    <col min="12163" max="12290" width="10" style="77"/>
    <col min="12291" max="12291" width="53.109375" style="77" customWidth="1"/>
    <col min="12292" max="12292" width="10.5546875" style="77" bestFit="1" customWidth="1"/>
    <col min="12293" max="12293" width="1.5546875" style="77" customWidth="1"/>
    <col min="12294" max="12294" width="9.88671875" style="77" bestFit="1" customWidth="1"/>
    <col min="12295" max="12295" width="1.5546875" style="77" customWidth="1"/>
    <col min="12296" max="12296" width="13.6640625" style="77" customWidth="1"/>
    <col min="12297" max="12297" width="1.5546875" style="77" customWidth="1"/>
    <col min="12298" max="12298" width="10.6640625" style="77" customWidth="1"/>
    <col min="12299" max="12332" width="12.5546875" style="77" customWidth="1"/>
    <col min="12333" max="12357" width="10" style="77" customWidth="1"/>
    <col min="12358" max="12358" width="9.5546875" style="77" customWidth="1"/>
    <col min="12359" max="12376" width="0" style="77" hidden="1" customWidth="1"/>
    <col min="12377" max="12377" width="1.109375" style="77" customWidth="1"/>
    <col min="12378" max="12385" width="0" style="77" hidden="1" customWidth="1"/>
    <col min="12386" max="12386" width="2.33203125" style="77" customWidth="1"/>
    <col min="12387" max="12410" width="0" style="77" hidden="1" customWidth="1"/>
    <col min="12411" max="12411" width="0.33203125" style="77" customWidth="1"/>
    <col min="12412" max="12418" width="0" style="77" hidden="1" customWidth="1"/>
    <col min="12419" max="12546" width="10" style="77"/>
    <col min="12547" max="12547" width="53.109375" style="77" customWidth="1"/>
    <col min="12548" max="12548" width="10.5546875" style="77" bestFit="1" customWidth="1"/>
    <col min="12549" max="12549" width="1.5546875" style="77" customWidth="1"/>
    <col min="12550" max="12550" width="9.88671875" style="77" bestFit="1" customWidth="1"/>
    <col min="12551" max="12551" width="1.5546875" style="77" customWidth="1"/>
    <col min="12552" max="12552" width="13.6640625" style="77" customWidth="1"/>
    <col min="12553" max="12553" width="1.5546875" style="77" customWidth="1"/>
    <col min="12554" max="12554" width="10.6640625" style="77" customWidth="1"/>
    <col min="12555" max="12588" width="12.5546875" style="77" customWidth="1"/>
    <col min="12589" max="12613" width="10" style="77" customWidth="1"/>
    <col min="12614" max="12614" width="9.5546875" style="77" customWidth="1"/>
    <col min="12615" max="12632" width="0" style="77" hidden="1" customWidth="1"/>
    <col min="12633" max="12633" width="1.109375" style="77" customWidth="1"/>
    <col min="12634" max="12641" width="0" style="77" hidden="1" customWidth="1"/>
    <col min="12642" max="12642" width="2.33203125" style="77" customWidth="1"/>
    <col min="12643" max="12666" width="0" style="77" hidden="1" customWidth="1"/>
    <col min="12667" max="12667" width="0.33203125" style="77" customWidth="1"/>
    <col min="12668" max="12674" width="0" style="77" hidden="1" customWidth="1"/>
    <col min="12675" max="12802" width="10" style="77"/>
    <col min="12803" max="12803" width="53.109375" style="77" customWidth="1"/>
    <col min="12804" max="12804" width="10.5546875" style="77" bestFit="1" customWidth="1"/>
    <col min="12805" max="12805" width="1.5546875" style="77" customWidth="1"/>
    <col min="12806" max="12806" width="9.88671875" style="77" bestFit="1" customWidth="1"/>
    <col min="12807" max="12807" width="1.5546875" style="77" customWidth="1"/>
    <col min="12808" max="12808" width="13.6640625" style="77" customWidth="1"/>
    <col min="12809" max="12809" width="1.5546875" style="77" customWidth="1"/>
    <col min="12810" max="12810" width="10.6640625" style="77" customWidth="1"/>
    <col min="12811" max="12844" width="12.5546875" style="77" customWidth="1"/>
    <col min="12845" max="12869" width="10" style="77" customWidth="1"/>
    <col min="12870" max="12870" width="9.5546875" style="77" customWidth="1"/>
    <col min="12871" max="12888" width="0" style="77" hidden="1" customWidth="1"/>
    <col min="12889" max="12889" width="1.109375" style="77" customWidth="1"/>
    <col min="12890" max="12897" width="0" style="77" hidden="1" customWidth="1"/>
    <col min="12898" max="12898" width="2.33203125" style="77" customWidth="1"/>
    <col min="12899" max="12922" width="0" style="77" hidden="1" customWidth="1"/>
    <col min="12923" max="12923" width="0.33203125" style="77" customWidth="1"/>
    <col min="12924" max="12930" width="0" style="77" hidden="1" customWidth="1"/>
    <col min="12931" max="13058" width="10" style="77"/>
    <col min="13059" max="13059" width="53.109375" style="77" customWidth="1"/>
    <col min="13060" max="13060" width="10.5546875" style="77" bestFit="1" customWidth="1"/>
    <col min="13061" max="13061" width="1.5546875" style="77" customWidth="1"/>
    <col min="13062" max="13062" width="9.88671875" style="77" bestFit="1" customWidth="1"/>
    <col min="13063" max="13063" width="1.5546875" style="77" customWidth="1"/>
    <col min="13064" max="13064" width="13.6640625" style="77" customWidth="1"/>
    <col min="13065" max="13065" width="1.5546875" style="77" customWidth="1"/>
    <col min="13066" max="13066" width="10.6640625" style="77" customWidth="1"/>
    <col min="13067" max="13100" width="12.5546875" style="77" customWidth="1"/>
    <col min="13101" max="13125" width="10" style="77" customWidth="1"/>
    <col min="13126" max="13126" width="9.5546875" style="77" customWidth="1"/>
    <col min="13127" max="13144" width="0" style="77" hidden="1" customWidth="1"/>
    <col min="13145" max="13145" width="1.109375" style="77" customWidth="1"/>
    <col min="13146" max="13153" width="0" style="77" hidden="1" customWidth="1"/>
    <col min="13154" max="13154" width="2.33203125" style="77" customWidth="1"/>
    <col min="13155" max="13178" width="0" style="77" hidden="1" customWidth="1"/>
    <col min="13179" max="13179" width="0.33203125" style="77" customWidth="1"/>
    <col min="13180" max="13186" width="0" style="77" hidden="1" customWidth="1"/>
    <col min="13187" max="13314" width="10" style="77"/>
    <col min="13315" max="13315" width="53.109375" style="77" customWidth="1"/>
    <col min="13316" max="13316" width="10.5546875" style="77" bestFit="1" customWidth="1"/>
    <col min="13317" max="13317" width="1.5546875" style="77" customWidth="1"/>
    <col min="13318" max="13318" width="9.88671875" style="77" bestFit="1" customWidth="1"/>
    <col min="13319" max="13319" width="1.5546875" style="77" customWidth="1"/>
    <col min="13320" max="13320" width="13.6640625" style="77" customWidth="1"/>
    <col min="13321" max="13321" width="1.5546875" style="77" customWidth="1"/>
    <col min="13322" max="13322" width="10.6640625" style="77" customWidth="1"/>
    <col min="13323" max="13356" width="12.5546875" style="77" customWidth="1"/>
    <col min="13357" max="13381" width="10" style="77" customWidth="1"/>
    <col min="13382" max="13382" width="9.5546875" style="77" customWidth="1"/>
    <col min="13383" max="13400" width="0" style="77" hidden="1" customWidth="1"/>
    <col min="13401" max="13401" width="1.109375" style="77" customWidth="1"/>
    <col min="13402" max="13409" width="0" style="77" hidden="1" customWidth="1"/>
    <col min="13410" max="13410" width="2.33203125" style="77" customWidth="1"/>
    <col min="13411" max="13434" width="0" style="77" hidden="1" customWidth="1"/>
    <col min="13435" max="13435" width="0.33203125" style="77" customWidth="1"/>
    <col min="13436" max="13442" width="0" style="77" hidden="1" customWidth="1"/>
    <col min="13443" max="13570" width="10" style="77"/>
    <col min="13571" max="13571" width="53.109375" style="77" customWidth="1"/>
    <col min="13572" max="13572" width="10.5546875" style="77" bestFit="1" customWidth="1"/>
    <col min="13573" max="13573" width="1.5546875" style="77" customWidth="1"/>
    <col min="13574" max="13574" width="9.88671875" style="77" bestFit="1" customWidth="1"/>
    <col min="13575" max="13575" width="1.5546875" style="77" customWidth="1"/>
    <col min="13576" max="13576" width="13.6640625" style="77" customWidth="1"/>
    <col min="13577" max="13577" width="1.5546875" style="77" customWidth="1"/>
    <col min="13578" max="13578" width="10.6640625" style="77" customWidth="1"/>
    <col min="13579" max="13612" width="12.5546875" style="77" customWidth="1"/>
    <col min="13613" max="13637" width="10" style="77" customWidth="1"/>
    <col min="13638" max="13638" width="9.5546875" style="77" customWidth="1"/>
    <col min="13639" max="13656" width="0" style="77" hidden="1" customWidth="1"/>
    <col min="13657" max="13657" width="1.109375" style="77" customWidth="1"/>
    <col min="13658" max="13665" width="0" style="77" hidden="1" customWidth="1"/>
    <col min="13666" max="13666" width="2.33203125" style="77" customWidth="1"/>
    <col min="13667" max="13690" width="0" style="77" hidden="1" customWidth="1"/>
    <col min="13691" max="13691" width="0.33203125" style="77" customWidth="1"/>
    <col min="13692" max="13698" width="0" style="77" hidden="1" customWidth="1"/>
    <col min="13699" max="13826" width="10" style="77"/>
    <col min="13827" max="13827" width="53.109375" style="77" customWidth="1"/>
    <col min="13828" max="13828" width="10.5546875" style="77" bestFit="1" customWidth="1"/>
    <col min="13829" max="13829" width="1.5546875" style="77" customWidth="1"/>
    <col min="13830" max="13830" width="9.88671875" style="77" bestFit="1" customWidth="1"/>
    <col min="13831" max="13831" width="1.5546875" style="77" customWidth="1"/>
    <col min="13832" max="13832" width="13.6640625" style="77" customWidth="1"/>
    <col min="13833" max="13833" width="1.5546875" style="77" customWidth="1"/>
    <col min="13834" max="13834" width="10.6640625" style="77" customWidth="1"/>
    <col min="13835" max="13868" width="12.5546875" style="77" customWidth="1"/>
    <col min="13869" max="13893" width="10" style="77" customWidth="1"/>
    <col min="13894" max="13894" width="9.5546875" style="77" customWidth="1"/>
    <col min="13895" max="13912" width="0" style="77" hidden="1" customWidth="1"/>
    <col min="13913" max="13913" width="1.109375" style="77" customWidth="1"/>
    <col min="13914" max="13921" width="0" style="77" hidden="1" customWidth="1"/>
    <col min="13922" max="13922" width="2.33203125" style="77" customWidth="1"/>
    <col min="13923" max="13946" width="0" style="77" hidden="1" customWidth="1"/>
    <col min="13947" max="13947" width="0.33203125" style="77" customWidth="1"/>
    <col min="13948" max="13954" width="0" style="77" hidden="1" customWidth="1"/>
    <col min="13955" max="14082" width="10" style="77"/>
    <col min="14083" max="14083" width="53.109375" style="77" customWidth="1"/>
    <col min="14084" max="14084" width="10.5546875" style="77" bestFit="1" customWidth="1"/>
    <col min="14085" max="14085" width="1.5546875" style="77" customWidth="1"/>
    <col min="14086" max="14086" width="9.88671875" style="77" bestFit="1" customWidth="1"/>
    <col min="14087" max="14087" width="1.5546875" style="77" customWidth="1"/>
    <col min="14088" max="14088" width="13.6640625" style="77" customWidth="1"/>
    <col min="14089" max="14089" width="1.5546875" style="77" customWidth="1"/>
    <col min="14090" max="14090" width="10.6640625" style="77" customWidth="1"/>
    <col min="14091" max="14124" width="12.5546875" style="77" customWidth="1"/>
    <col min="14125" max="14149" width="10" style="77" customWidth="1"/>
    <col min="14150" max="14150" width="9.5546875" style="77" customWidth="1"/>
    <col min="14151" max="14168" width="0" style="77" hidden="1" customWidth="1"/>
    <col min="14169" max="14169" width="1.109375" style="77" customWidth="1"/>
    <col min="14170" max="14177" width="0" style="77" hidden="1" customWidth="1"/>
    <col min="14178" max="14178" width="2.33203125" style="77" customWidth="1"/>
    <col min="14179" max="14202" width="0" style="77" hidden="1" customWidth="1"/>
    <col min="14203" max="14203" width="0.33203125" style="77" customWidth="1"/>
    <col min="14204" max="14210" width="0" style="77" hidden="1" customWidth="1"/>
    <col min="14211" max="14338" width="10" style="77"/>
    <col min="14339" max="14339" width="53.109375" style="77" customWidth="1"/>
    <col min="14340" max="14340" width="10.5546875" style="77" bestFit="1" customWidth="1"/>
    <col min="14341" max="14341" width="1.5546875" style="77" customWidth="1"/>
    <col min="14342" max="14342" width="9.88671875" style="77" bestFit="1" customWidth="1"/>
    <col min="14343" max="14343" width="1.5546875" style="77" customWidth="1"/>
    <col min="14344" max="14344" width="13.6640625" style="77" customWidth="1"/>
    <col min="14345" max="14345" width="1.5546875" style="77" customWidth="1"/>
    <col min="14346" max="14346" width="10.6640625" style="77" customWidth="1"/>
    <col min="14347" max="14380" width="12.5546875" style="77" customWidth="1"/>
    <col min="14381" max="14405" width="10" style="77" customWidth="1"/>
    <col min="14406" max="14406" width="9.5546875" style="77" customWidth="1"/>
    <col min="14407" max="14424" width="0" style="77" hidden="1" customWidth="1"/>
    <col min="14425" max="14425" width="1.109375" style="77" customWidth="1"/>
    <col min="14426" max="14433" width="0" style="77" hidden="1" customWidth="1"/>
    <col min="14434" max="14434" width="2.33203125" style="77" customWidth="1"/>
    <col min="14435" max="14458" width="0" style="77" hidden="1" customWidth="1"/>
    <col min="14459" max="14459" width="0.33203125" style="77" customWidth="1"/>
    <col min="14460" max="14466" width="0" style="77" hidden="1" customWidth="1"/>
    <col min="14467" max="14594" width="10" style="77"/>
    <col min="14595" max="14595" width="53.109375" style="77" customWidth="1"/>
    <col min="14596" max="14596" width="10.5546875" style="77" bestFit="1" customWidth="1"/>
    <col min="14597" max="14597" width="1.5546875" style="77" customWidth="1"/>
    <col min="14598" max="14598" width="9.88671875" style="77" bestFit="1" customWidth="1"/>
    <col min="14599" max="14599" width="1.5546875" style="77" customWidth="1"/>
    <col min="14600" max="14600" width="13.6640625" style="77" customWidth="1"/>
    <col min="14601" max="14601" width="1.5546875" style="77" customWidth="1"/>
    <col min="14602" max="14602" width="10.6640625" style="77" customWidth="1"/>
    <col min="14603" max="14636" width="12.5546875" style="77" customWidth="1"/>
    <col min="14637" max="14661" width="10" style="77" customWidth="1"/>
    <col min="14662" max="14662" width="9.5546875" style="77" customWidth="1"/>
    <col min="14663" max="14680" width="0" style="77" hidden="1" customWidth="1"/>
    <col min="14681" max="14681" width="1.109375" style="77" customWidth="1"/>
    <col min="14682" max="14689" width="0" style="77" hidden="1" customWidth="1"/>
    <col min="14690" max="14690" width="2.33203125" style="77" customWidth="1"/>
    <col min="14691" max="14714" width="0" style="77" hidden="1" customWidth="1"/>
    <col min="14715" max="14715" width="0.33203125" style="77" customWidth="1"/>
    <col min="14716" max="14722" width="0" style="77" hidden="1" customWidth="1"/>
    <col min="14723" max="14850" width="10" style="77"/>
    <col min="14851" max="14851" width="53.109375" style="77" customWidth="1"/>
    <col min="14852" max="14852" width="10.5546875" style="77" bestFit="1" customWidth="1"/>
    <col min="14853" max="14853" width="1.5546875" style="77" customWidth="1"/>
    <col min="14854" max="14854" width="9.88671875" style="77" bestFit="1" customWidth="1"/>
    <col min="14855" max="14855" width="1.5546875" style="77" customWidth="1"/>
    <col min="14856" max="14856" width="13.6640625" style="77" customWidth="1"/>
    <col min="14857" max="14857" width="1.5546875" style="77" customWidth="1"/>
    <col min="14858" max="14858" width="10.6640625" style="77" customWidth="1"/>
    <col min="14859" max="14892" width="12.5546875" style="77" customWidth="1"/>
    <col min="14893" max="14917" width="10" style="77" customWidth="1"/>
    <col min="14918" max="14918" width="9.5546875" style="77" customWidth="1"/>
    <col min="14919" max="14936" width="0" style="77" hidden="1" customWidth="1"/>
    <col min="14937" max="14937" width="1.109375" style="77" customWidth="1"/>
    <col min="14938" max="14945" width="0" style="77" hidden="1" customWidth="1"/>
    <col min="14946" max="14946" width="2.33203125" style="77" customWidth="1"/>
    <col min="14947" max="14970" width="0" style="77" hidden="1" customWidth="1"/>
    <col min="14971" max="14971" width="0.33203125" style="77" customWidth="1"/>
    <col min="14972" max="14978" width="0" style="77" hidden="1" customWidth="1"/>
    <col min="14979" max="15106" width="10" style="77"/>
    <col min="15107" max="15107" width="53.109375" style="77" customWidth="1"/>
    <col min="15108" max="15108" width="10.5546875" style="77" bestFit="1" customWidth="1"/>
    <col min="15109" max="15109" width="1.5546875" style="77" customWidth="1"/>
    <col min="15110" max="15110" width="9.88671875" style="77" bestFit="1" customWidth="1"/>
    <col min="15111" max="15111" width="1.5546875" style="77" customWidth="1"/>
    <col min="15112" max="15112" width="13.6640625" style="77" customWidth="1"/>
    <col min="15113" max="15113" width="1.5546875" style="77" customWidth="1"/>
    <col min="15114" max="15114" width="10.6640625" style="77" customWidth="1"/>
    <col min="15115" max="15148" width="12.5546875" style="77" customWidth="1"/>
    <col min="15149" max="15173" width="10" style="77" customWidth="1"/>
    <col min="15174" max="15174" width="9.5546875" style="77" customWidth="1"/>
    <col min="15175" max="15192" width="0" style="77" hidden="1" customWidth="1"/>
    <col min="15193" max="15193" width="1.109375" style="77" customWidth="1"/>
    <col min="15194" max="15201" width="0" style="77" hidden="1" customWidth="1"/>
    <col min="15202" max="15202" width="2.33203125" style="77" customWidth="1"/>
    <col min="15203" max="15226" width="0" style="77" hidden="1" customWidth="1"/>
    <col min="15227" max="15227" width="0.33203125" style="77" customWidth="1"/>
    <col min="15228" max="15234" width="0" style="77" hidden="1" customWidth="1"/>
    <col min="15235" max="15362" width="10" style="77"/>
    <col min="15363" max="15363" width="53.109375" style="77" customWidth="1"/>
    <col min="15364" max="15364" width="10.5546875" style="77" bestFit="1" customWidth="1"/>
    <col min="15365" max="15365" width="1.5546875" style="77" customWidth="1"/>
    <col min="15366" max="15366" width="9.88671875" style="77" bestFit="1" customWidth="1"/>
    <col min="15367" max="15367" width="1.5546875" style="77" customWidth="1"/>
    <col min="15368" max="15368" width="13.6640625" style="77" customWidth="1"/>
    <col min="15369" max="15369" width="1.5546875" style="77" customWidth="1"/>
    <col min="15370" max="15370" width="10.6640625" style="77" customWidth="1"/>
    <col min="15371" max="15404" width="12.5546875" style="77" customWidth="1"/>
    <col min="15405" max="15429" width="10" style="77" customWidth="1"/>
    <col min="15430" max="15430" width="9.5546875" style="77" customWidth="1"/>
    <col min="15431" max="15448" width="0" style="77" hidden="1" customWidth="1"/>
    <col min="15449" max="15449" width="1.109375" style="77" customWidth="1"/>
    <col min="15450" max="15457" width="0" style="77" hidden="1" customWidth="1"/>
    <col min="15458" max="15458" width="2.33203125" style="77" customWidth="1"/>
    <col min="15459" max="15482" width="0" style="77" hidden="1" customWidth="1"/>
    <col min="15483" max="15483" width="0.33203125" style="77" customWidth="1"/>
    <col min="15484" max="15490" width="0" style="77" hidden="1" customWidth="1"/>
    <col min="15491" max="15618" width="10" style="77"/>
    <col min="15619" max="15619" width="53.109375" style="77" customWidth="1"/>
    <col min="15620" max="15620" width="10.5546875" style="77" bestFit="1" customWidth="1"/>
    <col min="15621" max="15621" width="1.5546875" style="77" customWidth="1"/>
    <col min="15622" max="15622" width="9.88671875" style="77" bestFit="1" customWidth="1"/>
    <col min="15623" max="15623" width="1.5546875" style="77" customWidth="1"/>
    <col min="15624" max="15624" width="13.6640625" style="77" customWidth="1"/>
    <col min="15625" max="15625" width="1.5546875" style="77" customWidth="1"/>
    <col min="15626" max="15626" width="10.6640625" style="77" customWidth="1"/>
    <col min="15627" max="15660" width="12.5546875" style="77" customWidth="1"/>
    <col min="15661" max="15685" width="10" style="77" customWidth="1"/>
    <col min="15686" max="15686" width="9.5546875" style="77" customWidth="1"/>
    <col min="15687" max="15704" width="0" style="77" hidden="1" customWidth="1"/>
    <col min="15705" max="15705" width="1.109375" style="77" customWidth="1"/>
    <col min="15706" max="15713" width="0" style="77" hidden="1" customWidth="1"/>
    <col min="15714" max="15714" width="2.33203125" style="77" customWidth="1"/>
    <col min="15715" max="15738" width="0" style="77" hidden="1" customWidth="1"/>
    <col min="15739" max="15739" width="0.33203125" style="77" customWidth="1"/>
    <col min="15740" max="15746" width="0" style="77" hidden="1" customWidth="1"/>
    <col min="15747" max="15874" width="10" style="77"/>
    <col min="15875" max="15875" width="53.109375" style="77" customWidth="1"/>
    <col min="15876" max="15876" width="10.5546875" style="77" bestFit="1" customWidth="1"/>
    <col min="15877" max="15877" width="1.5546875" style="77" customWidth="1"/>
    <col min="15878" max="15878" width="9.88671875" style="77" bestFit="1" customWidth="1"/>
    <col min="15879" max="15879" width="1.5546875" style="77" customWidth="1"/>
    <col min="15880" max="15880" width="13.6640625" style="77" customWidth="1"/>
    <col min="15881" max="15881" width="1.5546875" style="77" customWidth="1"/>
    <col min="15882" max="15882" width="10.6640625" style="77" customWidth="1"/>
    <col min="15883" max="15916" width="12.5546875" style="77" customWidth="1"/>
    <col min="15917" max="15941" width="10" style="77" customWidth="1"/>
    <col min="15942" max="15942" width="9.5546875" style="77" customWidth="1"/>
    <col min="15943" max="15960" width="0" style="77" hidden="1" customWidth="1"/>
    <col min="15961" max="15961" width="1.109375" style="77" customWidth="1"/>
    <col min="15962" max="15969" width="0" style="77" hidden="1" customWidth="1"/>
    <col min="15970" max="15970" width="2.33203125" style="77" customWidth="1"/>
    <col min="15971" max="15994" width="0" style="77" hidden="1" customWidth="1"/>
    <col min="15995" max="15995" width="0.33203125" style="77" customWidth="1"/>
    <col min="15996" max="16002" width="0" style="77" hidden="1" customWidth="1"/>
    <col min="16003" max="16130" width="10" style="77"/>
    <col min="16131" max="16131" width="53.109375" style="77" customWidth="1"/>
    <col min="16132" max="16132" width="10.5546875" style="77" bestFit="1" customWidth="1"/>
    <col min="16133" max="16133" width="1.5546875" style="77" customWidth="1"/>
    <col min="16134" max="16134" width="9.88671875" style="77" bestFit="1" customWidth="1"/>
    <col min="16135" max="16135" width="1.5546875" style="77" customWidth="1"/>
    <col min="16136" max="16136" width="13.6640625" style="77" customWidth="1"/>
    <col min="16137" max="16137" width="1.5546875" style="77" customWidth="1"/>
    <col min="16138" max="16138" width="10.6640625" style="77" customWidth="1"/>
    <col min="16139" max="16172" width="12.5546875" style="77" customWidth="1"/>
    <col min="16173" max="16197" width="10" style="77" customWidth="1"/>
    <col min="16198" max="16198" width="9.5546875" style="77" customWidth="1"/>
    <col min="16199" max="16216" width="0" style="77" hidden="1" customWidth="1"/>
    <col min="16217" max="16217" width="1.109375" style="77" customWidth="1"/>
    <col min="16218" max="16225" width="0" style="77" hidden="1" customWidth="1"/>
    <col min="16226" max="16226" width="2.33203125" style="77" customWidth="1"/>
    <col min="16227" max="16250" width="0" style="77" hidden="1" customWidth="1"/>
    <col min="16251" max="16251" width="0.33203125" style="77" customWidth="1"/>
    <col min="16252" max="16258" width="0" style="77" hidden="1" customWidth="1"/>
    <col min="16259" max="16384" width="10" style="77"/>
  </cols>
  <sheetData>
    <row r="1" spans="1:44" ht="13.5" customHeight="1" thickTop="1" x14ac:dyDescent="0.25">
      <c r="C1" s="163" t="s">
        <v>53</v>
      </c>
      <c r="D1" s="164"/>
      <c r="E1" s="164"/>
      <c r="F1" s="164"/>
      <c r="G1" s="164"/>
      <c r="H1" s="164"/>
      <c r="I1" s="164"/>
      <c r="J1" s="165"/>
    </row>
    <row r="2" spans="1:44" x14ac:dyDescent="0.25">
      <c r="C2" s="166" t="s">
        <v>54</v>
      </c>
      <c r="D2" s="167"/>
      <c r="E2" s="167"/>
      <c r="F2" s="167"/>
      <c r="G2" s="167"/>
      <c r="H2" s="167"/>
      <c r="I2" s="167"/>
      <c r="J2" s="168"/>
    </row>
    <row r="3" spans="1:44" x14ac:dyDescent="0.25">
      <c r="C3" s="166" t="s">
        <v>55</v>
      </c>
      <c r="D3" s="167"/>
      <c r="E3" s="167"/>
      <c r="F3" s="167"/>
      <c r="G3" s="167"/>
      <c r="H3" s="167"/>
      <c r="I3" s="167"/>
      <c r="J3" s="168"/>
      <c r="AR3" s="77" t="s">
        <v>3</v>
      </c>
    </row>
    <row r="4" spans="1:44" ht="14.7" customHeight="1" thickBot="1" x14ac:dyDescent="0.3">
      <c r="C4" s="169" t="s">
        <v>2</v>
      </c>
      <c r="D4" s="170"/>
      <c r="E4" s="170"/>
      <c r="F4" s="170"/>
      <c r="G4" s="170"/>
      <c r="H4" s="170"/>
      <c r="I4" s="170"/>
      <c r="J4" s="171"/>
    </row>
    <row r="5" spans="1:44" ht="13.8" thickTop="1" x14ac:dyDescent="0.25">
      <c r="C5" s="172"/>
      <c r="D5" s="173"/>
      <c r="E5" s="173"/>
      <c r="F5" s="173"/>
      <c r="G5" s="173"/>
      <c r="H5" s="173"/>
      <c r="I5" s="173"/>
      <c r="J5" s="174"/>
    </row>
    <row r="6" spans="1:44" x14ac:dyDescent="0.25">
      <c r="C6" s="79"/>
      <c r="D6" s="80"/>
      <c r="E6" s="80"/>
      <c r="F6" s="80"/>
      <c r="G6" s="81" t="s">
        <v>56</v>
      </c>
      <c r="H6" s="82"/>
      <c r="I6" s="83"/>
      <c r="J6" s="84"/>
    </row>
    <row r="7" spans="1:44" x14ac:dyDescent="0.25">
      <c r="A7" s="85">
        <v>2024</v>
      </c>
      <c r="B7" s="85">
        <v>2023</v>
      </c>
      <c r="C7" s="86" t="s">
        <v>57</v>
      </c>
      <c r="D7" s="87" t="s">
        <v>58</v>
      </c>
      <c r="E7" s="88"/>
      <c r="F7" s="87" t="s">
        <v>59</v>
      </c>
      <c r="G7" s="88"/>
      <c r="H7" s="89" t="s">
        <v>6</v>
      </c>
      <c r="I7" s="90"/>
      <c r="J7" s="91" t="s">
        <v>60</v>
      </c>
    </row>
    <row r="8" spans="1:44" x14ac:dyDescent="0.25">
      <c r="C8" s="92"/>
      <c r="D8" s="93"/>
      <c r="E8" s="93"/>
      <c r="F8" s="93"/>
      <c r="G8" s="93"/>
      <c r="J8" s="95"/>
      <c r="L8" s="43"/>
      <c r="M8" s="43"/>
    </row>
    <row r="9" spans="1:44" x14ac:dyDescent="0.25">
      <c r="A9" s="78">
        <v>611001</v>
      </c>
      <c r="B9" s="78">
        <v>611001</v>
      </c>
      <c r="C9" s="96" t="s">
        <v>61</v>
      </c>
      <c r="D9" s="97">
        <f>IFERROR(IF(VLOOKUP($A9,'[1]Escoja el formato de Salida'!$A$5:$D$90000,4,FALSE)&lt;0,(VLOOKUP($A9,'[1]Escoja el formato de Salida'!$A$5:$D$90000,4,FALSE))*-1,VLOOKUP($A9,'[1]Escoja el formato de Salida'!$A$5:$D$90000,4,FALSE)),0)/1000</f>
        <v>5618.2778200000002</v>
      </c>
      <c r="E9" s="97"/>
      <c r="F9" s="97">
        <f>IFERROR(IF(VLOOKUP($A9,'[2]Escoja el formato de Salida'!$A$5:$D$90000,4,FALSE)&lt;0,(VLOOKUP($A9,'[2]Escoja el formato de Salida'!$A$5:$D$90000,4,FALSE))*-1,VLOOKUP($A9,'[2]Escoja el formato de Salida'!$A$5:$D$90000,4,FALSE)),0)/1000</f>
        <v>5801.20633</v>
      </c>
      <c r="G9" s="97"/>
      <c r="H9" s="98">
        <f>D9-F9</f>
        <v>-182.92850999999973</v>
      </c>
      <c r="I9" s="98"/>
      <c r="J9" s="99">
        <f>H9/F9*100</f>
        <v>-3.1532839825747025</v>
      </c>
    </row>
    <row r="10" spans="1:44" ht="15.75" hidden="1" customHeight="1" x14ac:dyDescent="0.25">
      <c r="A10" s="78"/>
      <c r="C10" s="96"/>
      <c r="D10" s="97"/>
      <c r="E10" s="97"/>
      <c r="F10" s="97"/>
      <c r="G10" s="97"/>
      <c r="H10" s="98"/>
      <c r="I10" s="98"/>
      <c r="J10" s="99"/>
    </row>
    <row r="11" spans="1:44" x14ac:dyDescent="0.25">
      <c r="A11" s="78">
        <v>611002</v>
      </c>
      <c r="B11" s="78">
        <v>611002</v>
      </c>
      <c r="C11" s="96" t="s">
        <v>11</v>
      </c>
      <c r="D11" s="97">
        <f>IFERROR(IF(VLOOKUP($A11,'[1]Escoja el formato de Salida'!$A$5:$D$90000,4,FALSE)&lt;0,(VLOOKUP($A11,'[1]Escoja el formato de Salida'!$A$5:$D$90000,4,FALSE))*-1,VLOOKUP($A11,'[1]Escoja el formato de Salida'!$A$5:$D$90000,4,FALSE)),0)/1000</f>
        <v>1454.99857</v>
      </c>
      <c r="E11" s="97"/>
      <c r="F11" s="97">
        <f>IFERROR(IF(VLOOKUP($A11,'[2]Escoja el formato de Salida'!$A$5:$D$90000,4,FALSE)&lt;0,(VLOOKUP($A11,'[2]Escoja el formato de Salida'!$A$5:$D$90000,4,FALSE))*-1,VLOOKUP($A11,'[2]Escoja el formato de Salida'!$A$5:$D$90000,4,FALSE)),0)/1000</f>
        <v>1381.3736399999998</v>
      </c>
      <c r="G11" s="97"/>
      <c r="H11" s="98">
        <f>D11-F11</f>
        <v>73.624930000000177</v>
      </c>
      <c r="I11" s="98"/>
      <c r="J11" s="99">
        <f>H11/F11*100</f>
        <v>5.3298345840738781</v>
      </c>
    </row>
    <row r="12" spans="1:44" x14ac:dyDescent="0.25">
      <c r="A12" s="78">
        <v>611003</v>
      </c>
      <c r="B12" s="78">
        <v>611003</v>
      </c>
      <c r="C12" s="96" t="s">
        <v>10</v>
      </c>
      <c r="D12" s="97">
        <f>IFERROR(IF(VLOOKUP($A12,'[1]Escoja el formato de Salida'!$A$5:$D$90000,4,FALSE)&lt;0,(VLOOKUP($A12,'[1]Escoja el formato de Salida'!$A$5:$D$90000,4,FALSE))*-1,VLOOKUP($A12,'[1]Escoja el formato de Salida'!$A$5:$D$90000,4,FALSE)),0)/1000</f>
        <v>13.520020000000001</v>
      </c>
      <c r="E12" s="97"/>
      <c r="F12" s="97">
        <f>IFERROR(IF(VLOOKUP($A12,'[2]Escoja el formato de Salida'!$A$5:$D$90000,4,FALSE)&lt;0,(VLOOKUP($A12,'[2]Escoja el formato de Salida'!$A$5:$D$90000,4,FALSE))*-1,VLOOKUP($A12,'[2]Escoja el formato de Salida'!$A$5:$D$90000,4,FALSE)),0)/1000</f>
        <v>0</v>
      </c>
      <c r="G12" s="97"/>
      <c r="H12" s="98">
        <f>D12-F12</f>
        <v>13.520020000000001</v>
      </c>
      <c r="I12" s="98"/>
      <c r="J12" s="99">
        <v>0</v>
      </c>
    </row>
    <row r="13" spans="1:44" x14ac:dyDescent="0.25">
      <c r="A13" s="78">
        <v>611004</v>
      </c>
      <c r="B13" s="78">
        <v>611004</v>
      </c>
      <c r="C13" s="96" t="s">
        <v>62</v>
      </c>
      <c r="D13" s="97">
        <f>IFERROR(IF(VLOOKUP($A13,'[1]Escoja el formato de Salida'!$A$5:$D$90000,4,FALSE)&lt;0,(VLOOKUP($A13,'[1]Escoja el formato de Salida'!$A$5:$D$90000,4,FALSE))*-1,VLOOKUP($A13,'[1]Escoja el formato de Salida'!$A$5:$D$90000,4,FALSE)),0)/1000</f>
        <v>706.28519999999992</v>
      </c>
      <c r="E13" s="97"/>
      <c r="F13" s="97">
        <f>IFERROR(IF(VLOOKUP($A13,'[2]Escoja el formato de Salida'!$A$5:$D$90000,4,FALSE)&lt;0,(VLOOKUP($A13,'[2]Escoja el formato de Salida'!$A$5:$D$90000,4,FALSE))*-1,VLOOKUP($A13,'[2]Escoja el formato de Salida'!$A$5:$D$90000,4,FALSE)),0)/1000</f>
        <v>132.6337</v>
      </c>
      <c r="G13" s="97"/>
      <c r="H13" s="98">
        <f>D13-F13</f>
        <v>573.65149999999994</v>
      </c>
      <c r="I13" s="98"/>
      <c r="J13" s="99">
        <f>H13/F13*100</f>
        <v>432.50810314422347</v>
      </c>
    </row>
    <row r="14" spans="1:44" ht="6.75" customHeight="1" x14ac:dyDescent="0.25">
      <c r="C14" s="79"/>
      <c r="J14" s="95"/>
    </row>
    <row r="15" spans="1:44" ht="12.6" customHeight="1" x14ac:dyDescent="0.25">
      <c r="C15" s="79"/>
      <c r="D15" s="100">
        <f>SUM(D9:D13)</f>
        <v>7793.0816100000002</v>
      </c>
      <c r="E15" s="81"/>
      <c r="F15" s="100">
        <f>SUM(F9:F13)</f>
        <v>7315.2136700000001</v>
      </c>
      <c r="G15" s="81"/>
      <c r="H15" s="101">
        <f>D15-F15</f>
        <v>477.86794000000009</v>
      </c>
      <c r="I15" s="102"/>
      <c r="J15" s="103">
        <f>H15/F15*100</f>
        <v>6.532521968015188</v>
      </c>
      <c r="K15" s="97"/>
    </row>
    <row r="16" spans="1:44" ht="6.6" customHeight="1" x14ac:dyDescent="0.25">
      <c r="C16" s="79"/>
      <c r="J16" s="95"/>
    </row>
    <row r="17" spans="1:11" ht="8.25" customHeight="1" x14ac:dyDescent="0.25">
      <c r="C17" s="79"/>
      <c r="J17" s="95"/>
    </row>
    <row r="18" spans="1:11" ht="12.75" customHeight="1" x14ac:dyDescent="0.25">
      <c r="C18" s="86" t="s">
        <v>63</v>
      </c>
      <c r="D18" s="93"/>
      <c r="E18" s="93"/>
      <c r="F18" s="93"/>
      <c r="G18" s="93"/>
      <c r="J18" s="95"/>
    </row>
    <row r="19" spans="1:11" ht="6" customHeight="1" x14ac:dyDescent="0.25">
      <c r="C19" s="79"/>
      <c r="J19" s="95"/>
    </row>
    <row r="20" spans="1:11" ht="13.5" customHeight="1" x14ac:dyDescent="0.25">
      <c r="A20" s="78">
        <v>711001</v>
      </c>
      <c r="B20" s="78">
        <v>711001</v>
      </c>
      <c r="C20" s="79" t="s">
        <v>26</v>
      </c>
      <c r="D20" s="97">
        <f>IFERROR(IF(VLOOKUP($A20,'[1]Escoja el formato de Salida'!$A$5:$D$90000,4,FALSE)&lt;0,(VLOOKUP($A20,'[1]Escoja el formato de Salida'!$A$5:$D$90000,4,FALSE))*-1,VLOOKUP($A20,'[1]Escoja el formato de Salida'!$A$5:$D$90000,4,FALSE)),0)/1000</f>
        <v>75.528759999999991</v>
      </c>
      <c r="F20" s="97">
        <f>IFERROR(IF(VLOOKUP($A20,'[2]Escoja el formato de Salida'!$A$5:$D$90000,4,FALSE)&lt;0,(VLOOKUP($A20,'[2]Escoja el formato de Salida'!$A$5:$D$90000,4,FALSE))*-1,VLOOKUP($A20,'[2]Escoja el formato de Salida'!$A$5:$D$90000,4,FALSE)),0)/1000</f>
        <v>23.36064</v>
      </c>
      <c r="H20" s="98">
        <f t="shared" ref="H20:H26" si="0">D20-F20</f>
        <v>52.168119999999988</v>
      </c>
      <c r="J20" s="99">
        <f>H20/F20*100</f>
        <v>223.31631325169167</v>
      </c>
    </row>
    <row r="21" spans="1:11" ht="15.6" customHeight="1" x14ac:dyDescent="0.25">
      <c r="A21" s="78">
        <v>7110020100</v>
      </c>
      <c r="B21" s="78">
        <v>7110020100</v>
      </c>
      <c r="C21" s="96" t="s">
        <v>64</v>
      </c>
      <c r="D21" s="97">
        <f>IFERROR(IF(VLOOKUP($A21,'[1]Escoja el formato de Salida'!$A$5:$D$90000,4,FALSE)&lt;0,(VLOOKUP($A21,'[1]Escoja el formato de Salida'!$A$5:$D$90000,4,FALSE))*-1,VLOOKUP($A21,'[1]Escoja el formato de Salida'!$A$5:$D$90000,4,FALSE)),0)/1000</f>
        <v>1795.02583</v>
      </c>
      <c r="E21" s="97"/>
      <c r="F21" s="97">
        <f>IFERROR(IF(VLOOKUP($A21,'[2]Escoja el formato de Salida'!$A$5:$D$90000,4,FALSE)&lt;0,(VLOOKUP($A21,'[2]Escoja el formato de Salida'!$A$5:$D$90000,4,FALSE))*-1,VLOOKUP($A21,'[2]Escoja el formato de Salida'!$A$5:$D$90000,4,FALSE)),0)/1000</f>
        <v>1683.40338</v>
      </c>
      <c r="G21" s="97"/>
      <c r="H21" s="98">
        <f t="shared" si="0"/>
        <v>111.62245000000007</v>
      </c>
      <c r="I21" s="98"/>
      <c r="J21" s="99">
        <f>H21/F21*100</f>
        <v>6.6307607152363017</v>
      </c>
    </row>
    <row r="22" spans="1:11" x14ac:dyDescent="0.25">
      <c r="A22" s="78">
        <v>7110020200</v>
      </c>
      <c r="B22" s="78">
        <v>7110020200</v>
      </c>
      <c r="C22" s="96" t="s">
        <v>65</v>
      </c>
      <c r="D22" s="97">
        <f>IFERROR(IF(VLOOKUP($A22,'[1]Escoja el formato de Salida'!$A$5:$D$90000,4,FALSE)&lt;0,(VLOOKUP($A22,'[1]Escoja el formato de Salida'!$A$5:$D$90000,4,FALSE))*-1,VLOOKUP($A22,'[1]Escoja el formato de Salida'!$A$5:$D$90000,4,FALSE)),0)/1000</f>
        <v>137.6865</v>
      </c>
      <c r="E22" s="97"/>
      <c r="F22" s="97">
        <f>IFERROR(IF(VLOOKUP($A22,'[2]Escoja el formato de Salida'!$A$5:$D$90000,4,FALSE)&lt;0,(VLOOKUP($A22,'[2]Escoja el formato de Salida'!$A$5:$D$90000,4,FALSE))*-1,VLOOKUP($A22,'[2]Escoja el formato de Salida'!$A$5:$D$90000,4,FALSE)),0)/1000</f>
        <v>178.50015999999999</v>
      </c>
      <c r="G22" s="97"/>
      <c r="H22" s="98">
        <f t="shared" si="0"/>
        <v>-40.813659999999999</v>
      </c>
      <c r="I22" s="98"/>
      <c r="J22" s="99">
        <f>IFERROR(H22/F22*100,0)</f>
        <v>-22.864775023170846</v>
      </c>
    </row>
    <row r="23" spans="1:11" x14ac:dyDescent="0.25">
      <c r="A23" s="78">
        <v>711004</v>
      </c>
      <c r="B23" s="78">
        <v>711004</v>
      </c>
      <c r="C23" s="96" t="s">
        <v>34</v>
      </c>
      <c r="D23" s="97">
        <f>IFERROR(IF(VLOOKUP($A23,'[1]Escoja el formato de Salida'!$A$5:$D$90000,4,FALSE)&lt;0,(VLOOKUP($A23,'[1]Escoja el formato de Salida'!$A$5:$D$90000,4,FALSE))*-1,VLOOKUP($A23,'[1]Escoja el formato de Salida'!$A$5:$D$90000,4,FALSE)),0)/1000</f>
        <v>42.168260000000004</v>
      </c>
      <c r="E23" s="97"/>
      <c r="F23" s="97">
        <f>IFERROR(IF(VLOOKUP($A23,'[2]Escoja el formato de Salida'!$A$5:$D$90000,4,FALSE)&lt;0,(VLOOKUP($A23,'[2]Escoja el formato de Salida'!$A$5:$D$90000,4,FALSE))*-1,VLOOKUP($A23,'[2]Escoja el formato de Salida'!$A$5:$D$90000,4,FALSE)),0)/1000</f>
        <v>65.880110000000002</v>
      </c>
      <c r="G23" s="97"/>
      <c r="H23" s="98">
        <f t="shared" si="0"/>
        <v>-23.711849999999998</v>
      </c>
      <c r="I23" s="98"/>
      <c r="J23" s="99">
        <f t="shared" ref="J23:J25" si="1">IFERROR(H23/F23*100,0)</f>
        <v>-35.99242624215411</v>
      </c>
    </row>
    <row r="24" spans="1:11" hidden="1" x14ac:dyDescent="0.25">
      <c r="A24" s="78">
        <v>711201</v>
      </c>
      <c r="B24" s="78">
        <v>711005</v>
      </c>
      <c r="C24" s="96" t="s">
        <v>66</v>
      </c>
      <c r="D24" s="97">
        <f>IFERROR(IF(VLOOKUP($A24,'[1]Escoja el formato de Salida'!$A$5:$D$90000,4,FALSE)&lt;0,(VLOOKUP($A24,'[1]Escoja el formato de Salida'!$A$5:$D$90000,4,FALSE))*-1,VLOOKUP($A24,'[1]Escoja el formato de Salida'!$A$5:$D$90000,4,FALSE)),0)/1000</f>
        <v>20.644740000000002</v>
      </c>
      <c r="E24" s="97"/>
      <c r="F24" s="97">
        <f>IFERROR(IF(VLOOKUP($A24,'[2]Escoja el formato de Salida'!$A$5:$D$90000,4,FALSE)&lt;0,(VLOOKUP($A24,'[2]Escoja el formato de Salida'!$A$5:$D$90000,4,FALSE))*-1,VLOOKUP($A24,'[2]Escoja el formato de Salida'!$A$5:$D$90000,4,FALSE)),0)/1000</f>
        <v>0</v>
      </c>
      <c r="G24" s="97"/>
      <c r="H24" s="98">
        <f t="shared" si="0"/>
        <v>20.644740000000002</v>
      </c>
      <c r="I24" s="98"/>
      <c r="J24" s="99">
        <f t="shared" si="1"/>
        <v>0</v>
      </c>
    </row>
    <row r="25" spans="1:11" x14ac:dyDescent="0.25">
      <c r="A25" s="78">
        <v>711013</v>
      </c>
      <c r="B25" s="78">
        <v>711007</v>
      </c>
      <c r="C25" s="96" t="s">
        <v>67</v>
      </c>
      <c r="D25" s="97">
        <f>IFERROR(IF(VLOOKUP($A25,'[1]Escoja el formato de Salida'!$A$5:$D$90000,4,FALSE)&lt;0,(VLOOKUP($A25,'[1]Escoja el formato de Salida'!$A$5:$D$90000,4,FALSE))*-1,VLOOKUP($A25,'[1]Escoja el formato de Salida'!$A$5:$D$90000,4,FALSE)),0)/1000</f>
        <v>32.621360000000003</v>
      </c>
      <c r="E25" s="97"/>
      <c r="F25" s="97">
        <f>IFERROR(IF(VLOOKUP($A25,'[2]Escoja el formato de Salida'!$A$5:$D$90000,4,FALSE)&lt;0,(VLOOKUP($A25,'[2]Escoja el formato de Salida'!$A$5:$D$90000,4,FALSE))*-1,VLOOKUP($A25,'[2]Escoja el formato de Salida'!$A$5:$D$90000,4,FALSE)),0)/1000</f>
        <v>43.529319999999998</v>
      </c>
      <c r="G25" s="97"/>
      <c r="H25" s="98">
        <f t="shared" si="0"/>
        <v>-10.907959999999996</v>
      </c>
      <c r="I25" s="98"/>
      <c r="J25" s="99">
        <f t="shared" si="1"/>
        <v>-25.058879853854815</v>
      </c>
    </row>
    <row r="26" spans="1:11" x14ac:dyDescent="0.25">
      <c r="C26" s="96"/>
      <c r="D26" s="104">
        <f>SUM(D20:D25)</f>
        <v>2103.6754500000002</v>
      </c>
      <c r="E26" s="81"/>
      <c r="F26" s="104">
        <f>SUM(F20:F25)</f>
        <v>1994.6736100000003</v>
      </c>
      <c r="G26" s="81"/>
      <c r="H26" s="105">
        <f t="shared" si="0"/>
        <v>109.0018399999999</v>
      </c>
      <c r="I26" s="102"/>
      <c r="J26" s="106">
        <f>H26/F26*100</f>
        <v>5.4646454163495894</v>
      </c>
      <c r="K26" s="97"/>
    </row>
    <row r="27" spans="1:11" ht="8.25" customHeight="1" x14ac:dyDescent="0.25">
      <c r="C27" s="96"/>
      <c r="D27" s="97"/>
      <c r="E27" s="97"/>
      <c r="F27" s="97"/>
      <c r="G27" s="97"/>
      <c r="H27" s="98"/>
      <c r="I27" s="98"/>
      <c r="J27" s="99"/>
    </row>
    <row r="28" spans="1:11" ht="29.7" customHeight="1" x14ac:dyDescent="0.25">
      <c r="A28" s="78">
        <v>712</v>
      </c>
      <c r="B28" s="78">
        <v>712</v>
      </c>
      <c r="C28" s="107" t="s">
        <v>68</v>
      </c>
      <c r="D28" s="97">
        <f>IFERROR(IF(VLOOKUP($A28,'[1]Escoja el formato de Salida'!$A$5:$D$90000,4,FALSE)&lt;0,(VLOOKUP($A28,'[1]Escoja el formato de Salida'!$A$5:$D$90000,4,FALSE))*-1,VLOOKUP($A28,'[1]Escoja el formato de Salida'!$A$5:$D$90000,4,FALSE)),0)/1000</f>
        <v>0</v>
      </c>
      <c r="F28" s="97">
        <f>IFERROR(IF(VLOOKUP($A28,'[2]Escoja el formato de Salida'!$A$5:$D$90000,4,FALSE)&lt;0,(VLOOKUP($A28,'[2]Escoja el formato de Salida'!$A$5:$D$90000,4,FALSE))*-1,VLOOKUP($A28,'[2]Escoja el formato de Salida'!$A$5:$D$90000,4,FALSE)),0)/1000</f>
        <v>87.374809999999997</v>
      </c>
      <c r="H28" s="98">
        <f>D28-F28</f>
        <v>-87.374809999999997</v>
      </c>
      <c r="J28" s="99">
        <v>0</v>
      </c>
    </row>
    <row r="29" spans="1:11" x14ac:dyDescent="0.25">
      <c r="C29" s="79"/>
      <c r="D29" s="100">
        <f>SUM(D26:D28)</f>
        <v>2103.6754500000002</v>
      </c>
      <c r="E29" s="81"/>
      <c r="F29" s="100">
        <f>SUM(F26:F28)</f>
        <v>2082.0484200000001</v>
      </c>
      <c r="G29" s="81"/>
      <c r="H29" s="101">
        <f>D29-F29</f>
        <v>21.627030000000104</v>
      </c>
      <c r="I29" s="102"/>
      <c r="J29" s="103">
        <f>H29/F29*100</f>
        <v>1.0387380904426855</v>
      </c>
      <c r="K29" s="97"/>
    </row>
    <row r="30" spans="1:11" ht="8.25" customHeight="1" x14ac:dyDescent="0.25">
      <c r="C30" s="79"/>
      <c r="J30" s="95"/>
    </row>
    <row r="31" spans="1:11" ht="15.6" customHeight="1" x14ac:dyDescent="0.25">
      <c r="C31" s="108" t="s">
        <v>69</v>
      </c>
      <c r="D31" s="109">
        <f>+D15-D29</f>
        <v>5689.4061600000005</v>
      </c>
      <c r="E31" s="109"/>
      <c r="F31" s="109">
        <f>+F15-F29</f>
        <v>5233.16525</v>
      </c>
      <c r="G31" s="109"/>
      <c r="H31" s="102">
        <f>D31-F31</f>
        <v>456.24091000000044</v>
      </c>
      <c r="I31" s="102"/>
      <c r="J31" s="110">
        <f>H31/F31*100</f>
        <v>8.7182591835792014</v>
      </c>
      <c r="K31" s="111"/>
    </row>
    <row r="32" spans="1:11" ht="12" customHeight="1" x14ac:dyDescent="0.25">
      <c r="C32" s="112"/>
      <c r="D32" s="113"/>
      <c r="E32" s="113"/>
      <c r="F32" s="113"/>
      <c r="G32" s="113"/>
      <c r="J32" s="95"/>
    </row>
    <row r="33" spans="1:14" ht="15" customHeight="1" x14ac:dyDescent="0.25">
      <c r="A33" s="78">
        <v>62</v>
      </c>
      <c r="B33" s="78">
        <v>62</v>
      </c>
      <c r="C33" s="114" t="s">
        <v>70</v>
      </c>
      <c r="D33" s="97">
        <f>IFERROR(IF(VLOOKUP($A33,'[1]Escoja el formato de Salida'!$A$5:$D$90000,4,FALSE)&lt;0,(VLOOKUP($A33,'[1]Escoja el formato de Salida'!$A$5:$D$90000,4,FALSE))*-1,VLOOKUP($A33,'[1]Escoja el formato de Salida'!$A$5:$D$90000,4,FALSE)),0)/1000</f>
        <v>3601.76152</v>
      </c>
      <c r="E33" s="98"/>
      <c r="F33" s="97">
        <f>IFERROR(IF(VLOOKUP($A33,'[2]Escoja el formato de Salida'!$A$5:$D$90000,4,FALSE)&lt;0,(VLOOKUP($A33,'[2]Escoja el formato de Salida'!$A$5:$D$90000,4,FALSE))*-1,VLOOKUP($A33,'[2]Escoja el formato de Salida'!$A$5:$D$90000,4,FALSE)),0)/1000</f>
        <v>3524.8957099999998</v>
      </c>
      <c r="G33" s="98"/>
      <c r="H33" s="98">
        <f>D33-F33</f>
        <v>76.865810000000238</v>
      </c>
      <c r="I33" s="98"/>
      <c r="J33" s="99">
        <f>H33/F33*100</f>
        <v>2.1806548710628446</v>
      </c>
    </row>
    <row r="34" spans="1:14" ht="12" customHeight="1" x14ac:dyDescent="0.25">
      <c r="C34" s="115"/>
      <c r="D34" s="98"/>
      <c r="E34" s="98"/>
      <c r="F34" s="98"/>
      <c r="G34" s="98"/>
      <c r="J34" s="95"/>
      <c r="M34" s="116"/>
    </row>
    <row r="35" spans="1:14" ht="14.25" customHeight="1" x14ac:dyDescent="0.25">
      <c r="A35" s="78">
        <v>72</v>
      </c>
      <c r="B35" s="78">
        <v>72</v>
      </c>
      <c r="C35" s="114" t="s">
        <v>71</v>
      </c>
      <c r="D35" s="97">
        <f>IFERROR(IF(VLOOKUP($A35,'[1]Escoja el formato de Salida'!$A$5:$D$90000,4,FALSE)&lt;0,(VLOOKUP($A35,'[1]Escoja el formato de Salida'!$A$5:$D$90000,4,FALSE))*-1,VLOOKUP($A35,'[1]Escoja el formato de Salida'!$A$5:$D$90000,4,FALSE)),0)/1000</f>
        <v>1677.8441200000002</v>
      </c>
      <c r="E35" s="98"/>
      <c r="F35" s="97">
        <f>IFERROR(IF(VLOOKUP($A35,'[2]Escoja el formato de Salida'!$A$5:$D$90000,4,FALSE)&lt;0,(VLOOKUP($A35,'[2]Escoja el formato de Salida'!$A$5:$D$90000,4,FALSE))*-1,VLOOKUP($A35,'[2]Escoja el formato de Salida'!$A$5:$D$90000,4,FALSE)),0)/1000</f>
        <v>1718.6714099999999</v>
      </c>
      <c r="G35" s="98"/>
      <c r="H35" s="98">
        <f>D35-F35</f>
        <v>-40.827289999999721</v>
      </c>
      <c r="I35" s="98"/>
      <c r="J35" s="99">
        <f>H35/F35*100</f>
        <v>-2.3755145842566683</v>
      </c>
      <c r="M35" s="116"/>
    </row>
    <row r="36" spans="1:14" ht="14.25" customHeight="1" x14ac:dyDescent="0.25">
      <c r="C36" s="114"/>
      <c r="D36" s="97"/>
      <c r="E36" s="98"/>
      <c r="F36" s="97"/>
      <c r="G36" s="98"/>
      <c r="H36" s="98"/>
      <c r="I36" s="98"/>
      <c r="J36" s="99"/>
      <c r="M36" s="116"/>
      <c r="N36" s="116">
        <f>(D31-D41)/D49</f>
        <v>0.66412878857467394</v>
      </c>
    </row>
    <row r="37" spans="1:14" ht="14.25" customHeight="1" x14ac:dyDescent="0.25">
      <c r="C37" s="117" t="s">
        <v>72</v>
      </c>
      <c r="D37" s="118">
        <f>SUM(D33-D35)</f>
        <v>1923.9173999999998</v>
      </c>
      <c r="E37" s="102"/>
      <c r="F37" s="118">
        <f>SUM(F33-F35)</f>
        <v>1806.2242999999999</v>
      </c>
      <c r="G37" s="102"/>
      <c r="H37" s="118">
        <f>SUM(H33-H35)</f>
        <v>117.69309999999996</v>
      </c>
      <c r="I37" s="102"/>
      <c r="J37" s="119">
        <f>H37/F37*100</f>
        <v>6.5159736805666917</v>
      </c>
    </row>
    <row r="38" spans="1:14" ht="14.25" customHeight="1" x14ac:dyDescent="0.25">
      <c r="C38" s="120"/>
      <c r="D38" s="118"/>
      <c r="E38" s="102"/>
      <c r="F38" s="118"/>
      <c r="G38" s="102"/>
      <c r="H38" s="118"/>
      <c r="I38" s="102"/>
      <c r="J38" s="102"/>
      <c r="N38" s="116">
        <f>D37/D49</f>
        <v>0.32213854066944958</v>
      </c>
    </row>
    <row r="39" spans="1:14" ht="15" customHeight="1" x14ac:dyDescent="0.25">
      <c r="A39" s="78">
        <v>63</v>
      </c>
      <c r="B39" s="78">
        <v>63</v>
      </c>
      <c r="C39" s="121" t="s">
        <v>73</v>
      </c>
      <c r="D39" s="97">
        <f>IFERROR(IF(VLOOKUP($A39,'[1]Escoja el formato de Salida'!$A$5:$D$90000,4,FALSE)&lt;0,(VLOOKUP($A39,'[1]Escoja el formato de Salida'!$A$5:$D$90000,4,FALSE))*-1,VLOOKUP($A39,'[1]Escoja el formato de Salida'!$A$5:$D$90000,4,FALSE)),0)/1000</f>
        <v>82.016030000000001</v>
      </c>
      <c r="E39" s="98"/>
      <c r="F39" s="97">
        <f>IFERROR(IF(VLOOKUP($A39,'[2]Escoja el formato de Salida'!$A$5:$D$90000,4,FALSE)&lt;0,(VLOOKUP($A39,'[2]Escoja el formato de Salida'!$A$5:$D$90000,4,FALSE))*-1,VLOOKUP($A39,'[2]Escoja el formato de Salida'!$A$5:$D$90000,4,FALSE)),0)/1000</f>
        <v>852.06786</v>
      </c>
      <c r="G39" s="98"/>
      <c r="H39" s="98">
        <f>D39-F39</f>
        <v>-770.05183</v>
      </c>
      <c r="I39" s="98"/>
      <c r="J39" s="99">
        <f>H39/F39*100</f>
        <v>-90.374472052026462</v>
      </c>
    </row>
    <row r="40" spans="1:14" ht="13.2" customHeight="1" x14ac:dyDescent="0.25">
      <c r="C40" s="115"/>
      <c r="D40" s="98"/>
      <c r="E40" s="98"/>
      <c r="F40" s="98"/>
      <c r="G40" s="98"/>
      <c r="J40" s="95"/>
      <c r="L40" s="1"/>
      <c r="M40" s="1"/>
      <c r="N40" s="122">
        <f>D39/D49</f>
        <v>1.3732670755876423E-2</v>
      </c>
    </row>
    <row r="41" spans="1:14" ht="15" customHeight="1" x14ac:dyDescent="0.25">
      <c r="A41" s="78">
        <v>81</v>
      </c>
      <c r="B41" s="78">
        <v>81</v>
      </c>
      <c r="C41" s="123" t="s">
        <v>74</v>
      </c>
      <c r="D41" s="89">
        <f>IFERROR(IF(VLOOKUP($A41,'[1]Escoja el formato de Salida'!$A$5:$D$90000,4,FALSE)&lt;0,(VLOOKUP($A41,'[1]Escoja el formato de Salida'!$A$5:$D$90000,4,FALSE))*-1,VLOOKUP($A41,'[1]Escoja el formato de Salida'!$A$5:$D$90000,4,FALSE)),0)/1000 - D50</f>
        <v>1723.01043</v>
      </c>
      <c r="E41" s="81"/>
      <c r="F41" s="89">
        <f>IFERROR(IF(VLOOKUP($A41,'[2]Escoja el formato de Salida'!$A$5:$D$90000,4,FALSE)&lt;0,(VLOOKUP($A41,'[2]Escoja el formato de Salida'!$A$5:$D$90000,4,FALSE))*-1,VLOOKUP($A41,'[2]Escoja el formato de Salida'!$A$5:$D$90000,4,FALSE)),0)/1000 - F50</f>
        <v>1864.4940899999999</v>
      </c>
      <c r="G41" s="81"/>
      <c r="H41" s="124">
        <f>D41-F41</f>
        <v>-141.48365999999987</v>
      </c>
      <c r="I41" s="102"/>
      <c r="J41" s="125">
        <f>H41/F41*100</f>
        <v>-7.588313674944386</v>
      </c>
      <c r="L41" s="1"/>
      <c r="M41" s="1"/>
      <c r="N41" s="1"/>
    </row>
    <row r="42" spans="1:14" ht="15" customHeight="1" x14ac:dyDescent="0.25">
      <c r="C42" s="96" t="s">
        <v>75</v>
      </c>
      <c r="D42" s="97">
        <v>1689.5</v>
      </c>
      <c r="E42" s="97"/>
      <c r="F42" s="97">
        <v>1777.9</v>
      </c>
      <c r="G42" s="97"/>
      <c r="H42" s="98">
        <f>D42-F42</f>
        <v>-88.400000000000091</v>
      </c>
      <c r="J42" s="99">
        <f>H42/F42*100</f>
        <v>-4.9721581641262214</v>
      </c>
      <c r="L42" s="1"/>
      <c r="M42" s="1"/>
      <c r="N42" s="1"/>
    </row>
    <row r="43" spans="1:14" ht="15" customHeight="1" x14ac:dyDescent="0.25">
      <c r="C43" s="96" t="s">
        <v>76</v>
      </c>
      <c r="D43" s="97">
        <v>27.6</v>
      </c>
      <c r="E43" s="97"/>
      <c r="F43" s="97">
        <v>86.6</v>
      </c>
      <c r="G43" s="97"/>
      <c r="H43" s="98">
        <f>D43-F43</f>
        <v>-58.999999999999993</v>
      </c>
      <c r="J43" s="99">
        <f>H43/F43*100</f>
        <v>-68.129330254041562</v>
      </c>
      <c r="L43" s="1"/>
      <c r="M43" s="1"/>
      <c r="N43" s="1"/>
    </row>
    <row r="44" spans="1:14" x14ac:dyDescent="0.25">
      <c r="A44" s="78"/>
      <c r="B44" s="78">
        <v>82</v>
      </c>
      <c r="C44" s="126" t="s">
        <v>77</v>
      </c>
      <c r="D44" s="97">
        <v>5.9</v>
      </c>
      <c r="E44" s="98"/>
      <c r="F44" s="97">
        <v>0</v>
      </c>
      <c r="G44" s="98"/>
      <c r="H44" s="98">
        <f>D44-F44</f>
        <v>5.9</v>
      </c>
      <c r="I44" s="98"/>
      <c r="J44" s="99" t="e">
        <f>H44/F44*100</f>
        <v>#DIV/0!</v>
      </c>
      <c r="L44" s="127"/>
    </row>
    <row r="45" spans="1:14" ht="15" hidden="1" customHeight="1" x14ac:dyDescent="0.25">
      <c r="C45" s="128"/>
      <c r="D45" s="129"/>
      <c r="E45" s="109"/>
      <c r="F45" s="129"/>
      <c r="G45" s="109"/>
      <c r="H45" s="105"/>
      <c r="I45" s="102"/>
      <c r="J45" s="106"/>
      <c r="K45" s="111"/>
      <c r="L45" s="1"/>
      <c r="M45" s="1"/>
      <c r="N45" s="1"/>
    </row>
    <row r="46" spans="1:14" ht="14.25" hidden="1" customHeight="1" x14ac:dyDescent="0.25">
      <c r="C46" s="79"/>
      <c r="D46" s="100"/>
      <c r="E46" s="81"/>
      <c r="F46" s="100"/>
      <c r="G46" s="81"/>
      <c r="H46" s="101"/>
      <c r="I46" s="102"/>
      <c r="J46" s="103"/>
      <c r="K46" s="97"/>
    </row>
    <row r="47" spans="1:14" ht="7.5" hidden="1" customHeight="1" x14ac:dyDescent="0.25">
      <c r="C47" s="79"/>
      <c r="D47" s="97"/>
      <c r="E47" s="97"/>
      <c r="F47" s="97"/>
      <c r="G47" s="97"/>
      <c r="J47" s="95"/>
    </row>
    <row r="48" spans="1:14" ht="7.5" customHeight="1" x14ac:dyDescent="0.25">
      <c r="B48" s="78">
        <v>1.3</v>
      </c>
      <c r="C48" s="79"/>
      <c r="D48" s="97"/>
      <c r="E48" s="97"/>
      <c r="F48" s="97"/>
      <c r="G48" s="97"/>
      <c r="J48" s="95"/>
    </row>
    <row r="49" spans="1:12" x14ac:dyDescent="0.25">
      <c r="C49" s="108" t="s">
        <v>78</v>
      </c>
      <c r="D49" s="109">
        <f>+D31+D37+D39-D41</f>
        <v>5972.3291600000002</v>
      </c>
      <c r="E49" s="109"/>
      <c r="F49" s="109">
        <f>+F31+F37+F39-F41</f>
        <v>6026.9633199999998</v>
      </c>
      <c r="G49" s="109"/>
      <c r="H49" s="102">
        <f>D49-F49</f>
        <v>-54.634159999999611</v>
      </c>
      <c r="I49" s="102"/>
      <c r="J49" s="110">
        <f>H49/F49*100</f>
        <v>-0.90649564464247656</v>
      </c>
      <c r="K49" s="111"/>
    </row>
    <row r="50" spans="1:12" x14ac:dyDescent="0.25">
      <c r="A50" s="78">
        <v>815</v>
      </c>
      <c r="B50" s="78">
        <v>83</v>
      </c>
      <c r="C50" s="115" t="s">
        <v>79</v>
      </c>
      <c r="D50" s="97">
        <f>IFERROR(IF(VLOOKUP($A50,'[1]Escoja el formato de Salida'!$A$5:$D$90000,4,FALSE)&lt;0,(VLOOKUP($A50,'[1]Escoja el formato de Salida'!$A$5:$D$90000,4,FALSE))*-1,VLOOKUP($A50,'[1]Escoja el formato de Salida'!$A$5:$D$90000,4,FALSE)),0)/1000</f>
        <v>1061.48323</v>
      </c>
      <c r="E50" s="98"/>
      <c r="F50" s="97">
        <f>IFERROR(IF(VLOOKUP($A50,'[2]Escoja el formato de Salida'!$A$5:$D$90000,4,FALSE)&lt;0,(VLOOKUP($A50,'[2]Escoja el formato de Salida'!$A$5:$D$90000,4,FALSE))*-1,VLOOKUP($A50,'[2]Escoja el formato de Salida'!$A$5:$D$90000,4,FALSE)),0)/1000</f>
        <v>861.09177999999997</v>
      </c>
      <c r="G50" s="98"/>
      <c r="H50" s="98">
        <f>D50-F50</f>
        <v>200.39145000000008</v>
      </c>
      <c r="I50" s="98"/>
      <c r="J50" s="99">
        <f>H50/F50*100</f>
        <v>23.271787590400653</v>
      </c>
    </row>
    <row r="51" spans="1:12" x14ac:dyDescent="0.25">
      <c r="C51" s="115"/>
      <c r="D51" s="97"/>
      <c r="E51" s="98"/>
      <c r="F51" s="97"/>
      <c r="G51" s="98"/>
      <c r="H51" s="98"/>
      <c r="I51" s="98"/>
      <c r="J51" s="99"/>
    </row>
    <row r="52" spans="1:12" ht="13.8" thickBot="1" x14ac:dyDescent="0.3">
      <c r="C52" s="130" t="s">
        <v>80</v>
      </c>
      <c r="D52" s="131">
        <f>SUM(D49-D50-D51)</f>
        <v>4910.8459300000004</v>
      </c>
      <c r="E52" s="102"/>
      <c r="F52" s="131">
        <f>SUM(F49-F50-F51)</f>
        <v>5165.8715400000001</v>
      </c>
      <c r="G52" s="102"/>
      <c r="H52" s="131">
        <f>SUM(H49-H50)</f>
        <v>-255.02560999999969</v>
      </c>
      <c r="I52" s="102"/>
      <c r="J52" s="132">
        <f>H52/F52*100</f>
        <v>-4.9367392902689113</v>
      </c>
      <c r="K52" s="98"/>
    </row>
    <row r="53" spans="1:12" ht="13.8" hidden="1" thickTop="1" x14ac:dyDescent="0.25">
      <c r="C53" s="115" t="s">
        <v>81</v>
      </c>
      <c r="D53" s="133"/>
      <c r="E53" s="133"/>
      <c r="F53" s="133"/>
      <c r="G53" s="98"/>
      <c r="H53" s="98">
        <f>D53-F53</f>
        <v>0</v>
      </c>
      <c r="I53" s="98"/>
      <c r="J53" s="99" t="e">
        <f>H53/F53*100</f>
        <v>#DIV/0!</v>
      </c>
      <c r="L53" s="77">
        <f>+D52*0.2</f>
        <v>982.16918600000008</v>
      </c>
    </row>
    <row r="54" spans="1:12" ht="14.4" hidden="1" thickTop="1" thickBot="1" x14ac:dyDescent="0.3">
      <c r="C54" s="115" t="s">
        <v>82</v>
      </c>
      <c r="D54" s="134">
        <f>SUM(D52-D53)</f>
        <v>4910.8459300000004</v>
      </c>
      <c r="E54" s="111"/>
      <c r="F54" s="134">
        <f>SUM(F52-F53)</f>
        <v>5165.8715400000001</v>
      </c>
      <c r="G54" s="97"/>
      <c r="H54" s="134">
        <f>SUM(H52-H53)</f>
        <v>-255.02560999999969</v>
      </c>
      <c r="I54" s="98"/>
      <c r="J54" s="132">
        <f>H54/F54*100</f>
        <v>-4.9367392902689113</v>
      </c>
    </row>
    <row r="55" spans="1:12" ht="14.4" thickTop="1" thickBot="1" x14ac:dyDescent="0.3">
      <c r="C55" s="135"/>
      <c r="D55" s="136"/>
      <c r="E55" s="136"/>
      <c r="F55" s="136"/>
      <c r="G55" s="136"/>
      <c r="H55" s="137"/>
      <c r="I55" s="137"/>
      <c r="J55" s="138"/>
    </row>
    <row r="56" spans="1:12" ht="9.75" customHeight="1" thickTop="1" x14ac:dyDescent="0.25">
      <c r="C56" s="115"/>
      <c r="D56" s="98"/>
      <c r="E56" s="98"/>
      <c r="F56" s="98"/>
      <c r="G56" s="98"/>
      <c r="J56" s="95"/>
    </row>
    <row r="57" spans="1:12" ht="14.25" customHeight="1" x14ac:dyDescent="0.25">
      <c r="C57" s="139"/>
      <c r="D57" s="140"/>
      <c r="E57" s="140"/>
      <c r="F57" s="140"/>
      <c r="G57" s="140"/>
      <c r="J57" s="141"/>
    </row>
    <row r="58" spans="1:12" ht="13.8" thickBot="1" x14ac:dyDescent="0.3">
      <c r="C58" s="142"/>
      <c r="D58" s="143"/>
      <c r="E58" s="143"/>
      <c r="F58" s="143"/>
      <c r="G58" s="143"/>
      <c r="H58" s="137"/>
      <c r="I58" s="137"/>
      <c r="J58" s="138"/>
    </row>
    <row r="59" spans="1:12" ht="11.7" customHeight="1" thickTop="1" x14ac:dyDescent="0.25">
      <c r="D59" s="140"/>
      <c r="E59" s="140"/>
      <c r="F59" s="140"/>
      <c r="G59" s="140"/>
    </row>
    <row r="60" spans="1:12" x14ac:dyDescent="0.25">
      <c r="D60" s="140"/>
      <c r="E60" s="140"/>
      <c r="F60" s="140"/>
      <c r="G60" s="140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A6764966-9438-40AD-8547-4EEE7B381853}"/>
    <hyperlink ref="C35" location="'COSTOS DE OT.OPERAC.'!D1" display="COSTOS DE OTRAS OPERACIONES" xr:uid="{F4206486-C721-491F-B633-F8F108A6C401}"/>
    <hyperlink ref="C39" location="'INGRESOS NO OPERAC.'!D1" display="INGRESOS" xr:uid="{D1CD0140-62DD-4380-8D43-813F8DD1C5CA}"/>
    <hyperlink ref="C44" location="'GASTOS NO OPERAC.'!D1" display="GASTOS" xr:uid="{40F37A80-28B5-41E2-BEA8-7D469789569C}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ignoredErrors>
    <ignoredError sqref="J44" evalError="1"/>
    <ignoredError sqref="D7:F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456F-C491-47F7-BC50-B1CF9E9C928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77C6-7E56-470A-B02B-419FF0A7544B}">
  <sheetPr>
    <pageSetUpPr fitToPage="1"/>
  </sheetPr>
  <dimension ref="A1:R95"/>
  <sheetViews>
    <sheetView showGridLines="0" zoomScale="60" zoomScaleNormal="60" zoomScaleSheetLayoutView="70" workbookViewId="0">
      <selection activeCell="C1" sqref="C1:K91"/>
    </sheetView>
  </sheetViews>
  <sheetFormatPr baseColWidth="10" defaultRowHeight="20.399999999999999" x14ac:dyDescent="0.35"/>
  <cols>
    <col min="1" max="1" width="14.33203125" style="1" customWidth="1"/>
    <col min="2" max="2" width="14.33203125" style="1" hidden="1" customWidth="1"/>
    <col min="3" max="3" width="63" style="8" customWidth="1"/>
    <col min="4" max="4" width="1.109375" style="8" customWidth="1"/>
    <col min="5" max="5" width="19.88671875" style="8" bestFit="1" customWidth="1"/>
    <col min="6" max="6" width="1" style="8" customWidth="1"/>
    <col min="7" max="7" width="19.88671875" style="8" bestFit="1" customWidth="1"/>
    <col min="8" max="8" width="1" style="8" customWidth="1"/>
    <col min="9" max="9" width="25.88671875" style="8" bestFit="1" customWidth="1"/>
    <col min="10" max="10" width="0.6640625" style="8" customWidth="1"/>
    <col min="11" max="11" width="26.6640625" style="8" bestFit="1" customWidth="1"/>
    <col min="12" max="12" width="2" style="1" bestFit="1" customWidth="1"/>
    <col min="13" max="13" width="24.109375" style="1" customWidth="1"/>
    <col min="14" max="14" width="16.33203125" style="2" bestFit="1" customWidth="1"/>
    <col min="15" max="15" width="20.5546875" style="1" bestFit="1" customWidth="1"/>
    <col min="16" max="16" width="14.6640625" style="1" bestFit="1" customWidth="1"/>
    <col min="17" max="17" width="11.5546875" style="1"/>
    <col min="18" max="18" width="14.6640625" style="1" customWidth="1"/>
    <col min="19" max="258" width="11.5546875" style="1"/>
    <col min="259" max="259" width="63" style="1" customWidth="1"/>
    <col min="260" max="260" width="1.109375" style="1" customWidth="1"/>
    <col min="261" max="261" width="18" style="1" bestFit="1" customWidth="1"/>
    <col min="262" max="262" width="1" style="1" customWidth="1"/>
    <col min="263" max="263" width="18.33203125" style="1" bestFit="1" customWidth="1"/>
    <col min="264" max="264" width="1" style="1" customWidth="1"/>
    <col min="265" max="265" width="23.5546875" style="1" bestFit="1" customWidth="1"/>
    <col min="266" max="266" width="0.6640625" style="1" customWidth="1"/>
    <col min="267" max="267" width="26.6640625" style="1" bestFit="1" customWidth="1"/>
    <col min="268" max="268" width="2" style="1" bestFit="1" customWidth="1"/>
    <col min="269" max="269" width="24.109375" style="1" customWidth="1"/>
    <col min="270" max="270" width="16.33203125" style="1" bestFit="1" customWidth="1"/>
    <col min="271" max="271" width="11.5546875" style="1"/>
    <col min="272" max="272" width="14.6640625" style="1" bestFit="1" customWidth="1"/>
    <col min="273" max="273" width="11.5546875" style="1"/>
    <col min="274" max="274" width="14.6640625" style="1" customWidth="1"/>
    <col min="275" max="514" width="11.5546875" style="1"/>
    <col min="515" max="515" width="63" style="1" customWidth="1"/>
    <col min="516" max="516" width="1.109375" style="1" customWidth="1"/>
    <col min="517" max="517" width="18" style="1" bestFit="1" customWidth="1"/>
    <col min="518" max="518" width="1" style="1" customWidth="1"/>
    <col min="519" max="519" width="18.33203125" style="1" bestFit="1" customWidth="1"/>
    <col min="520" max="520" width="1" style="1" customWidth="1"/>
    <col min="521" max="521" width="23.5546875" style="1" bestFit="1" customWidth="1"/>
    <col min="522" max="522" width="0.6640625" style="1" customWidth="1"/>
    <col min="523" max="523" width="26.6640625" style="1" bestFit="1" customWidth="1"/>
    <col min="524" max="524" width="2" style="1" bestFit="1" customWidth="1"/>
    <col min="525" max="525" width="24.109375" style="1" customWidth="1"/>
    <col min="526" max="526" width="16.33203125" style="1" bestFit="1" customWidth="1"/>
    <col min="527" max="527" width="11.5546875" style="1"/>
    <col min="528" max="528" width="14.6640625" style="1" bestFit="1" customWidth="1"/>
    <col min="529" max="529" width="11.5546875" style="1"/>
    <col min="530" max="530" width="14.6640625" style="1" customWidth="1"/>
    <col min="531" max="770" width="11.5546875" style="1"/>
    <col min="771" max="771" width="63" style="1" customWidth="1"/>
    <col min="772" max="772" width="1.109375" style="1" customWidth="1"/>
    <col min="773" max="773" width="18" style="1" bestFit="1" customWidth="1"/>
    <col min="774" max="774" width="1" style="1" customWidth="1"/>
    <col min="775" max="775" width="18.33203125" style="1" bestFit="1" customWidth="1"/>
    <col min="776" max="776" width="1" style="1" customWidth="1"/>
    <col min="777" max="777" width="23.5546875" style="1" bestFit="1" customWidth="1"/>
    <col min="778" max="778" width="0.6640625" style="1" customWidth="1"/>
    <col min="779" max="779" width="26.6640625" style="1" bestFit="1" customWidth="1"/>
    <col min="780" max="780" width="2" style="1" bestFit="1" customWidth="1"/>
    <col min="781" max="781" width="24.109375" style="1" customWidth="1"/>
    <col min="782" max="782" width="16.33203125" style="1" bestFit="1" customWidth="1"/>
    <col min="783" max="783" width="11.5546875" style="1"/>
    <col min="784" max="784" width="14.6640625" style="1" bestFit="1" customWidth="1"/>
    <col min="785" max="785" width="11.5546875" style="1"/>
    <col min="786" max="786" width="14.6640625" style="1" customWidth="1"/>
    <col min="787" max="1026" width="11.5546875" style="1"/>
    <col min="1027" max="1027" width="63" style="1" customWidth="1"/>
    <col min="1028" max="1028" width="1.109375" style="1" customWidth="1"/>
    <col min="1029" max="1029" width="18" style="1" bestFit="1" customWidth="1"/>
    <col min="1030" max="1030" width="1" style="1" customWidth="1"/>
    <col min="1031" max="1031" width="18.33203125" style="1" bestFit="1" customWidth="1"/>
    <col min="1032" max="1032" width="1" style="1" customWidth="1"/>
    <col min="1033" max="1033" width="23.5546875" style="1" bestFit="1" customWidth="1"/>
    <col min="1034" max="1034" width="0.6640625" style="1" customWidth="1"/>
    <col min="1035" max="1035" width="26.6640625" style="1" bestFit="1" customWidth="1"/>
    <col min="1036" max="1036" width="2" style="1" bestFit="1" customWidth="1"/>
    <col min="1037" max="1037" width="24.109375" style="1" customWidth="1"/>
    <col min="1038" max="1038" width="16.33203125" style="1" bestFit="1" customWidth="1"/>
    <col min="1039" max="1039" width="11.5546875" style="1"/>
    <col min="1040" max="1040" width="14.6640625" style="1" bestFit="1" customWidth="1"/>
    <col min="1041" max="1041" width="11.5546875" style="1"/>
    <col min="1042" max="1042" width="14.6640625" style="1" customWidth="1"/>
    <col min="1043" max="1282" width="11.5546875" style="1"/>
    <col min="1283" max="1283" width="63" style="1" customWidth="1"/>
    <col min="1284" max="1284" width="1.109375" style="1" customWidth="1"/>
    <col min="1285" max="1285" width="18" style="1" bestFit="1" customWidth="1"/>
    <col min="1286" max="1286" width="1" style="1" customWidth="1"/>
    <col min="1287" max="1287" width="18.33203125" style="1" bestFit="1" customWidth="1"/>
    <col min="1288" max="1288" width="1" style="1" customWidth="1"/>
    <col min="1289" max="1289" width="23.5546875" style="1" bestFit="1" customWidth="1"/>
    <col min="1290" max="1290" width="0.6640625" style="1" customWidth="1"/>
    <col min="1291" max="1291" width="26.6640625" style="1" bestFit="1" customWidth="1"/>
    <col min="1292" max="1292" width="2" style="1" bestFit="1" customWidth="1"/>
    <col min="1293" max="1293" width="24.109375" style="1" customWidth="1"/>
    <col min="1294" max="1294" width="16.33203125" style="1" bestFit="1" customWidth="1"/>
    <col min="1295" max="1295" width="11.5546875" style="1"/>
    <col min="1296" max="1296" width="14.6640625" style="1" bestFit="1" customWidth="1"/>
    <col min="1297" max="1297" width="11.5546875" style="1"/>
    <col min="1298" max="1298" width="14.6640625" style="1" customWidth="1"/>
    <col min="1299" max="1538" width="11.5546875" style="1"/>
    <col min="1539" max="1539" width="63" style="1" customWidth="1"/>
    <col min="1540" max="1540" width="1.109375" style="1" customWidth="1"/>
    <col min="1541" max="1541" width="18" style="1" bestFit="1" customWidth="1"/>
    <col min="1542" max="1542" width="1" style="1" customWidth="1"/>
    <col min="1543" max="1543" width="18.33203125" style="1" bestFit="1" customWidth="1"/>
    <col min="1544" max="1544" width="1" style="1" customWidth="1"/>
    <col min="1545" max="1545" width="23.5546875" style="1" bestFit="1" customWidth="1"/>
    <col min="1546" max="1546" width="0.6640625" style="1" customWidth="1"/>
    <col min="1547" max="1547" width="26.6640625" style="1" bestFit="1" customWidth="1"/>
    <col min="1548" max="1548" width="2" style="1" bestFit="1" customWidth="1"/>
    <col min="1549" max="1549" width="24.109375" style="1" customWidth="1"/>
    <col min="1550" max="1550" width="16.33203125" style="1" bestFit="1" customWidth="1"/>
    <col min="1551" max="1551" width="11.5546875" style="1"/>
    <col min="1552" max="1552" width="14.6640625" style="1" bestFit="1" customWidth="1"/>
    <col min="1553" max="1553" width="11.5546875" style="1"/>
    <col min="1554" max="1554" width="14.6640625" style="1" customWidth="1"/>
    <col min="1555" max="1794" width="11.5546875" style="1"/>
    <col min="1795" max="1795" width="63" style="1" customWidth="1"/>
    <col min="1796" max="1796" width="1.109375" style="1" customWidth="1"/>
    <col min="1797" max="1797" width="18" style="1" bestFit="1" customWidth="1"/>
    <col min="1798" max="1798" width="1" style="1" customWidth="1"/>
    <col min="1799" max="1799" width="18.33203125" style="1" bestFit="1" customWidth="1"/>
    <col min="1800" max="1800" width="1" style="1" customWidth="1"/>
    <col min="1801" max="1801" width="23.5546875" style="1" bestFit="1" customWidth="1"/>
    <col min="1802" max="1802" width="0.6640625" style="1" customWidth="1"/>
    <col min="1803" max="1803" width="26.6640625" style="1" bestFit="1" customWidth="1"/>
    <col min="1804" max="1804" width="2" style="1" bestFit="1" customWidth="1"/>
    <col min="1805" max="1805" width="24.109375" style="1" customWidth="1"/>
    <col min="1806" max="1806" width="16.33203125" style="1" bestFit="1" customWidth="1"/>
    <col min="1807" max="1807" width="11.5546875" style="1"/>
    <col min="1808" max="1808" width="14.6640625" style="1" bestFit="1" customWidth="1"/>
    <col min="1809" max="1809" width="11.5546875" style="1"/>
    <col min="1810" max="1810" width="14.6640625" style="1" customWidth="1"/>
    <col min="1811" max="2050" width="11.5546875" style="1"/>
    <col min="2051" max="2051" width="63" style="1" customWidth="1"/>
    <col min="2052" max="2052" width="1.109375" style="1" customWidth="1"/>
    <col min="2053" max="2053" width="18" style="1" bestFit="1" customWidth="1"/>
    <col min="2054" max="2054" width="1" style="1" customWidth="1"/>
    <col min="2055" max="2055" width="18.33203125" style="1" bestFit="1" customWidth="1"/>
    <col min="2056" max="2056" width="1" style="1" customWidth="1"/>
    <col min="2057" max="2057" width="23.5546875" style="1" bestFit="1" customWidth="1"/>
    <col min="2058" max="2058" width="0.6640625" style="1" customWidth="1"/>
    <col min="2059" max="2059" width="26.6640625" style="1" bestFit="1" customWidth="1"/>
    <col min="2060" max="2060" width="2" style="1" bestFit="1" customWidth="1"/>
    <col min="2061" max="2061" width="24.109375" style="1" customWidth="1"/>
    <col min="2062" max="2062" width="16.33203125" style="1" bestFit="1" customWidth="1"/>
    <col min="2063" max="2063" width="11.5546875" style="1"/>
    <col min="2064" max="2064" width="14.6640625" style="1" bestFit="1" customWidth="1"/>
    <col min="2065" max="2065" width="11.5546875" style="1"/>
    <col min="2066" max="2066" width="14.6640625" style="1" customWidth="1"/>
    <col min="2067" max="2306" width="11.5546875" style="1"/>
    <col min="2307" max="2307" width="63" style="1" customWidth="1"/>
    <col min="2308" max="2308" width="1.109375" style="1" customWidth="1"/>
    <col min="2309" max="2309" width="18" style="1" bestFit="1" customWidth="1"/>
    <col min="2310" max="2310" width="1" style="1" customWidth="1"/>
    <col min="2311" max="2311" width="18.33203125" style="1" bestFit="1" customWidth="1"/>
    <col min="2312" max="2312" width="1" style="1" customWidth="1"/>
    <col min="2313" max="2313" width="23.5546875" style="1" bestFit="1" customWidth="1"/>
    <col min="2314" max="2314" width="0.6640625" style="1" customWidth="1"/>
    <col min="2315" max="2315" width="26.6640625" style="1" bestFit="1" customWidth="1"/>
    <col min="2316" max="2316" width="2" style="1" bestFit="1" customWidth="1"/>
    <col min="2317" max="2317" width="24.109375" style="1" customWidth="1"/>
    <col min="2318" max="2318" width="16.33203125" style="1" bestFit="1" customWidth="1"/>
    <col min="2319" max="2319" width="11.5546875" style="1"/>
    <col min="2320" max="2320" width="14.6640625" style="1" bestFit="1" customWidth="1"/>
    <col min="2321" max="2321" width="11.5546875" style="1"/>
    <col min="2322" max="2322" width="14.6640625" style="1" customWidth="1"/>
    <col min="2323" max="2562" width="11.5546875" style="1"/>
    <col min="2563" max="2563" width="63" style="1" customWidth="1"/>
    <col min="2564" max="2564" width="1.109375" style="1" customWidth="1"/>
    <col min="2565" max="2565" width="18" style="1" bestFit="1" customWidth="1"/>
    <col min="2566" max="2566" width="1" style="1" customWidth="1"/>
    <col min="2567" max="2567" width="18.33203125" style="1" bestFit="1" customWidth="1"/>
    <col min="2568" max="2568" width="1" style="1" customWidth="1"/>
    <col min="2569" max="2569" width="23.5546875" style="1" bestFit="1" customWidth="1"/>
    <col min="2570" max="2570" width="0.6640625" style="1" customWidth="1"/>
    <col min="2571" max="2571" width="26.6640625" style="1" bestFit="1" customWidth="1"/>
    <col min="2572" max="2572" width="2" style="1" bestFit="1" customWidth="1"/>
    <col min="2573" max="2573" width="24.109375" style="1" customWidth="1"/>
    <col min="2574" max="2574" width="16.33203125" style="1" bestFit="1" customWidth="1"/>
    <col min="2575" max="2575" width="11.5546875" style="1"/>
    <col min="2576" max="2576" width="14.6640625" style="1" bestFit="1" customWidth="1"/>
    <col min="2577" max="2577" width="11.5546875" style="1"/>
    <col min="2578" max="2578" width="14.6640625" style="1" customWidth="1"/>
    <col min="2579" max="2818" width="11.5546875" style="1"/>
    <col min="2819" max="2819" width="63" style="1" customWidth="1"/>
    <col min="2820" max="2820" width="1.109375" style="1" customWidth="1"/>
    <col min="2821" max="2821" width="18" style="1" bestFit="1" customWidth="1"/>
    <col min="2822" max="2822" width="1" style="1" customWidth="1"/>
    <col min="2823" max="2823" width="18.33203125" style="1" bestFit="1" customWidth="1"/>
    <col min="2824" max="2824" width="1" style="1" customWidth="1"/>
    <col min="2825" max="2825" width="23.5546875" style="1" bestFit="1" customWidth="1"/>
    <col min="2826" max="2826" width="0.6640625" style="1" customWidth="1"/>
    <col min="2827" max="2827" width="26.6640625" style="1" bestFit="1" customWidth="1"/>
    <col min="2828" max="2828" width="2" style="1" bestFit="1" customWidth="1"/>
    <col min="2829" max="2829" width="24.109375" style="1" customWidth="1"/>
    <col min="2830" max="2830" width="16.33203125" style="1" bestFit="1" customWidth="1"/>
    <col min="2831" max="2831" width="11.5546875" style="1"/>
    <col min="2832" max="2832" width="14.6640625" style="1" bestFit="1" customWidth="1"/>
    <col min="2833" max="2833" width="11.5546875" style="1"/>
    <col min="2834" max="2834" width="14.6640625" style="1" customWidth="1"/>
    <col min="2835" max="3074" width="11.5546875" style="1"/>
    <col min="3075" max="3075" width="63" style="1" customWidth="1"/>
    <col min="3076" max="3076" width="1.109375" style="1" customWidth="1"/>
    <col min="3077" max="3077" width="18" style="1" bestFit="1" customWidth="1"/>
    <col min="3078" max="3078" width="1" style="1" customWidth="1"/>
    <col min="3079" max="3079" width="18.33203125" style="1" bestFit="1" customWidth="1"/>
    <col min="3080" max="3080" width="1" style="1" customWidth="1"/>
    <col min="3081" max="3081" width="23.5546875" style="1" bestFit="1" customWidth="1"/>
    <col min="3082" max="3082" width="0.6640625" style="1" customWidth="1"/>
    <col min="3083" max="3083" width="26.6640625" style="1" bestFit="1" customWidth="1"/>
    <col min="3084" max="3084" width="2" style="1" bestFit="1" customWidth="1"/>
    <col min="3085" max="3085" width="24.109375" style="1" customWidth="1"/>
    <col min="3086" max="3086" width="16.33203125" style="1" bestFit="1" customWidth="1"/>
    <col min="3087" max="3087" width="11.5546875" style="1"/>
    <col min="3088" max="3088" width="14.6640625" style="1" bestFit="1" customWidth="1"/>
    <col min="3089" max="3089" width="11.5546875" style="1"/>
    <col min="3090" max="3090" width="14.6640625" style="1" customWidth="1"/>
    <col min="3091" max="3330" width="11.5546875" style="1"/>
    <col min="3331" max="3331" width="63" style="1" customWidth="1"/>
    <col min="3332" max="3332" width="1.109375" style="1" customWidth="1"/>
    <col min="3333" max="3333" width="18" style="1" bestFit="1" customWidth="1"/>
    <col min="3334" max="3334" width="1" style="1" customWidth="1"/>
    <col min="3335" max="3335" width="18.33203125" style="1" bestFit="1" customWidth="1"/>
    <col min="3336" max="3336" width="1" style="1" customWidth="1"/>
    <col min="3337" max="3337" width="23.5546875" style="1" bestFit="1" customWidth="1"/>
    <col min="3338" max="3338" width="0.6640625" style="1" customWidth="1"/>
    <col min="3339" max="3339" width="26.6640625" style="1" bestFit="1" customWidth="1"/>
    <col min="3340" max="3340" width="2" style="1" bestFit="1" customWidth="1"/>
    <col min="3341" max="3341" width="24.109375" style="1" customWidth="1"/>
    <col min="3342" max="3342" width="16.33203125" style="1" bestFit="1" customWidth="1"/>
    <col min="3343" max="3343" width="11.5546875" style="1"/>
    <col min="3344" max="3344" width="14.6640625" style="1" bestFit="1" customWidth="1"/>
    <col min="3345" max="3345" width="11.5546875" style="1"/>
    <col min="3346" max="3346" width="14.6640625" style="1" customWidth="1"/>
    <col min="3347" max="3586" width="11.5546875" style="1"/>
    <col min="3587" max="3587" width="63" style="1" customWidth="1"/>
    <col min="3588" max="3588" width="1.109375" style="1" customWidth="1"/>
    <col min="3589" max="3589" width="18" style="1" bestFit="1" customWidth="1"/>
    <col min="3590" max="3590" width="1" style="1" customWidth="1"/>
    <col min="3591" max="3591" width="18.33203125" style="1" bestFit="1" customWidth="1"/>
    <col min="3592" max="3592" width="1" style="1" customWidth="1"/>
    <col min="3593" max="3593" width="23.5546875" style="1" bestFit="1" customWidth="1"/>
    <col min="3594" max="3594" width="0.6640625" style="1" customWidth="1"/>
    <col min="3595" max="3595" width="26.6640625" style="1" bestFit="1" customWidth="1"/>
    <col min="3596" max="3596" width="2" style="1" bestFit="1" customWidth="1"/>
    <col min="3597" max="3597" width="24.109375" style="1" customWidth="1"/>
    <col min="3598" max="3598" width="16.33203125" style="1" bestFit="1" customWidth="1"/>
    <col min="3599" max="3599" width="11.5546875" style="1"/>
    <col min="3600" max="3600" width="14.6640625" style="1" bestFit="1" customWidth="1"/>
    <col min="3601" max="3601" width="11.5546875" style="1"/>
    <col min="3602" max="3602" width="14.6640625" style="1" customWidth="1"/>
    <col min="3603" max="3842" width="11.5546875" style="1"/>
    <col min="3843" max="3843" width="63" style="1" customWidth="1"/>
    <col min="3844" max="3844" width="1.109375" style="1" customWidth="1"/>
    <col min="3845" max="3845" width="18" style="1" bestFit="1" customWidth="1"/>
    <col min="3846" max="3846" width="1" style="1" customWidth="1"/>
    <col min="3847" max="3847" width="18.33203125" style="1" bestFit="1" customWidth="1"/>
    <col min="3848" max="3848" width="1" style="1" customWidth="1"/>
    <col min="3849" max="3849" width="23.5546875" style="1" bestFit="1" customWidth="1"/>
    <col min="3850" max="3850" width="0.6640625" style="1" customWidth="1"/>
    <col min="3851" max="3851" width="26.6640625" style="1" bestFit="1" customWidth="1"/>
    <col min="3852" max="3852" width="2" style="1" bestFit="1" customWidth="1"/>
    <col min="3853" max="3853" width="24.109375" style="1" customWidth="1"/>
    <col min="3854" max="3854" width="16.33203125" style="1" bestFit="1" customWidth="1"/>
    <col min="3855" max="3855" width="11.5546875" style="1"/>
    <col min="3856" max="3856" width="14.6640625" style="1" bestFit="1" customWidth="1"/>
    <col min="3857" max="3857" width="11.5546875" style="1"/>
    <col min="3858" max="3858" width="14.6640625" style="1" customWidth="1"/>
    <col min="3859" max="4098" width="11.5546875" style="1"/>
    <col min="4099" max="4099" width="63" style="1" customWidth="1"/>
    <col min="4100" max="4100" width="1.109375" style="1" customWidth="1"/>
    <col min="4101" max="4101" width="18" style="1" bestFit="1" customWidth="1"/>
    <col min="4102" max="4102" width="1" style="1" customWidth="1"/>
    <col min="4103" max="4103" width="18.33203125" style="1" bestFit="1" customWidth="1"/>
    <col min="4104" max="4104" width="1" style="1" customWidth="1"/>
    <col min="4105" max="4105" width="23.5546875" style="1" bestFit="1" customWidth="1"/>
    <col min="4106" max="4106" width="0.6640625" style="1" customWidth="1"/>
    <col min="4107" max="4107" width="26.6640625" style="1" bestFit="1" customWidth="1"/>
    <col min="4108" max="4108" width="2" style="1" bestFit="1" customWidth="1"/>
    <col min="4109" max="4109" width="24.109375" style="1" customWidth="1"/>
    <col min="4110" max="4110" width="16.33203125" style="1" bestFit="1" customWidth="1"/>
    <col min="4111" max="4111" width="11.5546875" style="1"/>
    <col min="4112" max="4112" width="14.6640625" style="1" bestFit="1" customWidth="1"/>
    <col min="4113" max="4113" width="11.5546875" style="1"/>
    <col min="4114" max="4114" width="14.6640625" style="1" customWidth="1"/>
    <col min="4115" max="4354" width="11.5546875" style="1"/>
    <col min="4355" max="4355" width="63" style="1" customWidth="1"/>
    <col min="4356" max="4356" width="1.109375" style="1" customWidth="1"/>
    <col min="4357" max="4357" width="18" style="1" bestFit="1" customWidth="1"/>
    <col min="4358" max="4358" width="1" style="1" customWidth="1"/>
    <col min="4359" max="4359" width="18.33203125" style="1" bestFit="1" customWidth="1"/>
    <col min="4360" max="4360" width="1" style="1" customWidth="1"/>
    <col min="4361" max="4361" width="23.5546875" style="1" bestFit="1" customWidth="1"/>
    <col min="4362" max="4362" width="0.6640625" style="1" customWidth="1"/>
    <col min="4363" max="4363" width="26.6640625" style="1" bestFit="1" customWidth="1"/>
    <col min="4364" max="4364" width="2" style="1" bestFit="1" customWidth="1"/>
    <col min="4365" max="4365" width="24.109375" style="1" customWidth="1"/>
    <col min="4366" max="4366" width="16.33203125" style="1" bestFit="1" customWidth="1"/>
    <col min="4367" max="4367" width="11.5546875" style="1"/>
    <col min="4368" max="4368" width="14.6640625" style="1" bestFit="1" customWidth="1"/>
    <col min="4369" max="4369" width="11.5546875" style="1"/>
    <col min="4370" max="4370" width="14.6640625" style="1" customWidth="1"/>
    <col min="4371" max="4610" width="11.5546875" style="1"/>
    <col min="4611" max="4611" width="63" style="1" customWidth="1"/>
    <col min="4612" max="4612" width="1.109375" style="1" customWidth="1"/>
    <col min="4613" max="4613" width="18" style="1" bestFit="1" customWidth="1"/>
    <col min="4614" max="4614" width="1" style="1" customWidth="1"/>
    <col min="4615" max="4615" width="18.33203125" style="1" bestFit="1" customWidth="1"/>
    <col min="4616" max="4616" width="1" style="1" customWidth="1"/>
    <col min="4617" max="4617" width="23.5546875" style="1" bestFit="1" customWidth="1"/>
    <col min="4618" max="4618" width="0.6640625" style="1" customWidth="1"/>
    <col min="4619" max="4619" width="26.6640625" style="1" bestFit="1" customWidth="1"/>
    <col min="4620" max="4620" width="2" style="1" bestFit="1" customWidth="1"/>
    <col min="4621" max="4621" width="24.109375" style="1" customWidth="1"/>
    <col min="4622" max="4622" width="16.33203125" style="1" bestFit="1" customWidth="1"/>
    <col min="4623" max="4623" width="11.5546875" style="1"/>
    <col min="4624" max="4624" width="14.6640625" style="1" bestFit="1" customWidth="1"/>
    <col min="4625" max="4625" width="11.5546875" style="1"/>
    <col min="4626" max="4626" width="14.6640625" style="1" customWidth="1"/>
    <col min="4627" max="4866" width="11.5546875" style="1"/>
    <col min="4867" max="4867" width="63" style="1" customWidth="1"/>
    <col min="4868" max="4868" width="1.109375" style="1" customWidth="1"/>
    <col min="4869" max="4869" width="18" style="1" bestFit="1" customWidth="1"/>
    <col min="4870" max="4870" width="1" style="1" customWidth="1"/>
    <col min="4871" max="4871" width="18.33203125" style="1" bestFit="1" customWidth="1"/>
    <col min="4872" max="4872" width="1" style="1" customWidth="1"/>
    <col min="4873" max="4873" width="23.5546875" style="1" bestFit="1" customWidth="1"/>
    <col min="4874" max="4874" width="0.6640625" style="1" customWidth="1"/>
    <col min="4875" max="4875" width="26.6640625" style="1" bestFit="1" customWidth="1"/>
    <col min="4876" max="4876" width="2" style="1" bestFit="1" customWidth="1"/>
    <col min="4877" max="4877" width="24.109375" style="1" customWidth="1"/>
    <col min="4878" max="4878" width="16.33203125" style="1" bestFit="1" customWidth="1"/>
    <col min="4879" max="4879" width="11.5546875" style="1"/>
    <col min="4880" max="4880" width="14.6640625" style="1" bestFit="1" customWidth="1"/>
    <col min="4881" max="4881" width="11.5546875" style="1"/>
    <col min="4882" max="4882" width="14.6640625" style="1" customWidth="1"/>
    <col min="4883" max="5122" width="11.5546875" style="1"/>
    <col min="5123" max="5123" width="63" style="1" customWidth="1"/>
    <col min="5124" max="5124" width="1.109375" style="1" customWidth="1"/>
    <col min="5125" max="5125" width="18" style="1" bestFit="1" customWidth="1"/>
    <col min="5126" max="5126" width="1" style="1" customWidth="1"/>
    <col min="5127" max="5127" width="18.33203125" style="1" bestFit="1" customWidth="1"/>
    <col min="5128" max="5128" width="1" style="1" customWidth="1"/>
    <col min="5129" max="5129" width="23.5546875" style="1" bestFit="1" customWidth="1"/>
    <col min="5130" max="5130" width="0.6640625" style="1" customWidth="1"/>
    <col min="5131" max="5131" width="26.6640625" style="1" bestFit="1" customWidth="1"/>
    <col min="5132" max="5132" width="2" style="1" bestFit="1" customWidth="1"/>
    <col min="5133" max="5133" width="24.109375" style="1" customWidth="1"/>
    <col min="5134" max="5134" width="16.33203125" style="1" bestFit="1" customWidth="1"/>
    <col min="5135" max="5135" width="11.5546875" style="1"/>
    <col min="5136" max="5136" width="14.6640625" style="1" bestFit="1" customWidth="1"/>
    <col min="5137" max="5137" width="11.5546875" style="1"/>
    <col min="5138" max="5138" width="14.6640625" style="1" customWidth="1"/>
    <col min="5139" max="5378" width="11.5546875" style="1"/>
    <col min="5379" max="5379" width="63" style="1" customWidth="1"/>
    <col min="5380" max="5380" width="1.109375" style="1" customWidth="1"/>
    <col min="5381" max="5381" width="18" style="1" bestFit="1" customWidth="1"/>
    <col min="5382" max="5382" width="1" style="1" customWidth="1"/>
    <col min="5383" max="5383" width="18.33203125" style="1" bestFit="1" customWidth="1"/>
    <col min="5384" max="5384" width="1" style="1" customWidth="1"/>
    <col min="5385" max="5385" width="23.5546875" style="1" bestFit="1" customWidth="1"/>
    <col min="5386" max="5386" width="0.6640625" style="1" customWidth="1"/>
    <col min="5387" max="5387" width="26.6640625" style="1" bestFit="1" customWidth="1"/>
    <col min="5388" max="5388" width="2" style="1" bestFit="1" customWidth="1"/>
    <col min="5389" max="5389" width="24.109375" style="1" customWidth="1"/>
    <col min="5390" max="5390" width="16.33203125" style="1" bestFit="1" customWidth="1"/>
    <col min="5391" max="5391" width="11.5546875" style="1"/>
    <col min="5392" max="5392" width="14.6640625" style="1" bestFit="1" customWidth="1"/>
    <col min="5393" max="5393" width="11.5546875" style="1"/>
    <col min="5394" max="5394" width="14.6640625" style="1" customWidth="1"/>
    <col min="5395" max="5634" width="11.5546875" style="1"/>
    <col min="5635" max="5635" width="63" style="1" customWidth="1"/>
    <col min="5636" max="5636" width="1.109375" style="1" customWidth="1"/>
    <col min="5637" max="5637" width="18" style="1" bestFit="1" customWidth="1"/>
    <col min="5638" max="5638" width="1" style="1" customWidth="1"/>
    <col min="5639" max="5639" width="18.33203125" style="1" bestFit="1" customWidth="1"/>
    <col min="5640" max="5640" width="1" style="1" customWidth="1"/>
    <col min="5641" max="5641" width="23.5546875" style="1" bestFit="1" customWidth="1"/>
    <col min="5642" max="5642" width="0.6640625" style="1" customWidth="1"/>
    <col min="5643" max="5643" width="26.6640625" style="1" bestFit="1" customWidth="1"/>
    <col min="5644" max="5644" width="2" style="1" bestFit="1" customWidth="1"/>
    <col min="5645" max="5645" width="24.109375" style="1" customWidth="1"/>
    <col min="5646" max="5646" width="16.33203125" style="1" bestFit="1" customWidth="1"/>
    <col min="5647" max="5647" width="11.5546875" style="1"/>
    <col min="5648" max="5648" width="14.6640625" style="1" bestFit="1" customWidth="1"/>
    <col min="5649" max="5649" width="11.5546875" style="1"/>
    <col min="5650" max="5650" width="14.6640625" style="1" customWidth="1"/>
    <col min="5651" max="5890" width="11.5546875" style="1"/>
    <col min="5891" max="5891" width="63" style="1" customWidth="1"/>
    <col min="5892" max="5892" width="1.109375" style="1" customWidth="1"/>
    <col min="5893" max="5893" width="18" style="1" bestFit="1" customWidth="1"/>
    <col min="5894" max="5894" width="1" style="1" customWidth="1"/>
    <col min="5895" max="5895" width="18.33203125" style="1" bestFit="1" customWidth="1"/>
    <col min="5896" max="5896" width="1" style="1" customWidth="1"/>
    <col min="5897" max="5897" width="23.5546875" style="1" bestFit="1" customWidth="1"/>
    <col min="5898" max="5898" width="0.6640625" style="1" customWidth="1"/>
    <col min="5899" max="5899" width="26.6640625" style="1" bestFit="1" customWidth="1"/>
    <col min="5900" max="5900" width="2" style="1" bestFit="1" customWidth="1"/>
    <col min="5901" max="5901" width="24.109375" style="1" customWidth="1"/>
    <col min="5902" max="5902" width="16.33203125" style="1" bestFit="1" customWidth="1"/>
    <col min="5903" max="5903" width="11.5546875" style="1"/>
    <col min="5904" max="5904" width="14.6640625" style="1" bestFit="1" customWidth="1"/>
    <col min="5905" max="5905" width="11.5546875" style="1"/>
    <col min="5906" max="5906" width="14.6640625" style="1" customWidth="1"/>
    <col min="5907" max="6146" width="11.5546875" style="1"/>
    <col min="6147" max="6147" width="63" style="1" customWidth="1"/>
    <col min="6148" max="6148" width="1.109375" style="1" customWidth="1"/>
    <col min="6149" max="6149" width="18" style="1" bestFit="1" customWidth="1"/>
    <col min="6150" max="6150" width="1" style="1" customWidth="1"/>
    <col min="6151" max="6151" width="18.33203125" style="1" bestFit="1" customWidth="1"/>
    <col min="6152" max="6152" width="1" style="1" customWidth="1"/>
    <col min="6153" max="6153" width="23.5546875" style="1" bestFit="1" customWidth="1"/>
    <col min="6154" max="6154" width="0.6640625" style="1" customWidth="1"/>
    <col min="6155" max="6155" width="26.6640625" style="1" bestFit="1" customWidth="1"/>
    <col min="6156" max="6156" width="2" style="1" bestFit="1" customWidth="1"/>
    <col min="6157" max="6157" width="24.109375" style="1" customWidth="1"/>
    <col min="6158" max="6158" width="16.33203125" style="1" bestFit="1" customWidth="1"/>
    <col min="6159" max="6159" width="11.5546875" style="1"/>
    <col min="6160" max="6160" width="14.6640625" style="1" bestFit="1" customWidth="1"/>
    <col min="6161" max="6161" width="11.5546875" style="1"/>
    <col min="6162" max="6162" width="14.6640625" style="1" customWidth="1"/>
    <col min="6163" max="6402" width="11.5546875" style="1"/>
    <col min="6403" max="6403" width="63" style="1" customWidth="1"/>
    <col min="6404" max="6404" width="1.109375" style="1" customWidth="1"/>
    <col min="6405" max="6405" width="18" style="1" bestFit="1" customWidth="1"/>
    <col min="6406" max="6406" width="1" style="1" customWidth="1"/>
    <col min="6407" max="6407" width="18.33203125" style="1" bestFit="1" customWidth="1"/>
    <col min="6408" max="6408" width="1" style="1" customWidth="1"/>
    <col min="6409" max="6409" width="23.5546875" style="1" bestFit="1" customWidth="1"/>
    <col min="6410" max="6410" width="0.6640625" style="1" customWidth="1"/>
    <col min="6411" max="6411" width="26.6640625" style="1" bestFit="1" customWidth="1"/>
    <col min="6412" max="6412" width="2" style="1" bestFit="1" customWidth="1"/>
    <col min="6413" max="6413" width="24.109375" style="1" customWidth="1"/>
    <col min="6414" max="6414" width="16.33203125" style="1" bestFit="1" customWidth="1"/>
    <col min="6415" max="6415" width="11.5546875" style="1"/>
    <col min="6416" max="6416" width="14.6640625" style="1" bestFit="1" customWidth="1"/>
    <col min="6417" max="6417" width="11.5546875" style="1"/>
    <col min="6418" max="6418" width="14.6640625" style="1" customWidth="1"/>
    <col min="6419" max="6658" width="11.5546875" style="1"/>
    <col min="6659" max="6659" width="63" style="1" customWidth="1"/>
    <col min="6660" max="6660" width="1.109375" style="1" customWidth="1"/>
    <col min="6661" max="6661" width="18" style="1" bestFit="1" customWidth="1"/>
    <col min="6662" max="6662" width="1" style="1" customWidth="1"/>
    <col min="6663" max="6663" width="18.33203125" style="1" bestFit="1" customWidth="1"/>
    <col min="6664" max="6664" width="1" style="1" customWidth="1"/>
    <col min="6665" max="6665" width="23.5546875" style="1" bestFit="1" customWidth="1"/>
    <col min="6666" max="6666" width="0.6640625" style="1" customWidth="1"/>
    <col min="6667" max="6667" width="26.6640625" style="1" bestFit="1" customWidth="1"/>
    <col min="6668" max="6668" width="2" style="1" bestFit="1" customWidth="1"/>
    <col min="6669" max="6669" width="24.109375" style="1" customWidth="1"/>
    <col min="6670" max="6670" width="16.33203125" style="1" bestFit="1" customWidth="1"/>
    <col min="6671" max="6671" width="11.5546875" style="1"/>
    <col min="6672" max="6672" width="14.6640625" style="1" bestFit="1" customWidth="1"/>
    <col min="6673" max="6673" width="11.5546875" style="1"/>
    <col min="6674" max="6674" width="14.6640625" style="1" customWidth="1"/>
    <col min="6675" max="6914" width="11.5546875" style="1"/>
    <col min="6915" max="6915" width="63" style="1" customWidth="1"/>
    <col min="6916" max="6916" width="1.109375" style="1" customWidth="1"/>
    <col min="6917" max="6917" width="18" style="1" bestFit="1" customWidth="1"/>
    <col min="6918" max="6918" width="1" style="1" customWidth="1"/>
    <col min="6919" max="6919" width="18.33203125" style="1" bestFit="1" customWidth="1"/>
    <col min="6920" max="6920" width="1" style="1" customWidth="1"/>
    <col min="6921" max="6921" width="23.5546875" style="1" bestFit="1" customWidth="1"/>
    <col min="6922" max="6922" width="0.6640625" style="1" customWidth="1"/>
    <col min="6923" max="6923" width="26.6640625" style="1" bestFit="1" customWidth="1"/>
    <col min="6924" max="6924" width="2" style="1" bestFit="1" customWidth="1"/>
    <col min="6925" max="6925" width="24.109375" style="1" customWidth="1"/>
    <col min="6926" max="6926" width="16.33203125" style="1" bestFit="1" customWidth="1"/>
    <col min="6927" max="6927" width="11.5546875" style="1"/>
    <col min="6928" max="6928" width="14.6640625" style="1" bestFit="1" customWidth="1"/>
    <col min="6929" max="6929" width="11.5546875" style="1"/>
    <col min="6930" max="6930" width="14.6640625" style="1" customWidth="1"/>
    <col min="6931" max="7170" width="11.5546875" style="1"/>
    <col min="7171" max="7171" width="63" style="1" customWidth="1"/>
    <col min="7172" max="7172" width="1.109375" style="1" customWidth="1"/>
    <col min="7173" max="7173" width="18" style="1" bestFit="1" customWidth="1"/>
    <col min="7174" max="7174" width="1" style="1" customWidth="1"/>
    <col min="7175" max="7175" width="18.33203125" style="1" bestFit="1" customWidth="1"/>
    <col min="7176" max="7176" width="1" style="1" customWidth="1"/>
    <col min="7177" max="7177" width="23.5546875" style="1" bestFit="1" customWidth="1"/>
    <col min="7178" max="7178" width="0.6640625" style="1" customWidth="1"/>
    <col min="7179" max="7179" width="26.6640625" style="1" bestFit="1" customWidth="1"/>
    <col min="7180" max="7180" width="2" style="1" bestFit="1" customWidth="1"/>
    <col min="7181" max="7181" width="24.109375" style="1" customWidth="1"/>
    <col min="7182" max="7182" width="16.33203125" style="1" bestFit="1" customWidth="1"/>
    <col min="7183" max="7183" width="11.5546875" style="1"/>
    <col min="7184" max="7184" width="14.6640625" style="1" bestFit="1" customWidth="1"/>
    <col min="7185" max="7185" width="11.5546875" style="1"/>
    <col min="7186" max="7186" width="14.6640625" style="1" customWidth="1"/>
    <col min="7187" max="7426" width="11.5546875" style="1"/>
    <col min="7427" max="7427" width="63" style="1" customWidth="1"/>
    <col min="7428" max="7428" width="1.109375" style="1" customWidth="1"/>
    <col min="7429" max="7429" width="18" style="1" bestFit="1" customWidth="1"/>
    <col min="7430" max="7430" width="1" style="1" customWidth="1"/>
    <col min="7431" max="7431" width="18.33203125" style="1" bestFit="1" customWidth="1"/>
    <col min="7432" max="7432" width="1" style="1" customWidth="1"/>
    <col min="7433" max="7433" width="23.5546875" style="1" bestFit="1" customWidth="1"/>
    <col min="7434" max="7434" width="0.6640625" style="1" customWidth="1"/>
    <col min="7435" max="7435" width="26.6640625" style="1" bestFit="1" customWidth="1"/>
    <col min="7436" max="7436" width="2" style="1" bestFit="1" customWidth="1"/>
    <col min="7437" max="7437" width="24.109375" style="1" customWidth="1"/>
    <col min="7438" max="7438" width="16.33203125" style="1" bestFit="1" customWidth="1"/>
    <col min="7439" max="7439" width="11.5546875" style="1"/>
    <col min="7440" max="7440" width="14.6640625" style="1" bestFit="1" customWidth="1"/>
    <col min="7441" max="7441" width="11.5546875" style="1"/>
    <col min="7442" max="7442" width="14.6640625" style="1" customWidth="1"/>
    <col min="7443" max="7682" width="11.5546875" style="1"/>
    <col min="7683" max="7683" width="63" style="1" customWidth="1"/>
    <col min="7684" max="7684" width="1.109375" style="1" customWidth="1"/>
    <col min="7685" max="7685" width="18" style="1" bestFit="1" customWidth="1"/>
    <col min="7686" max="7686" width="1" style="1" customWidth="1"/>
    <col min="7687" max="7687" width="18.33203125" style="1" bestFit="1" customWidth="1"/>
    <col min="7688" max="7688" width="1" style="1" customWidth="1"/>
    <col min="7689" max="7689" width="23.5546875" style="1" bestFit="1" customWidth="1"/>
    <col min="7690" max="7690" width="0.6640625" style="1" customWidth="1"/>
    <col min="7691" max="7691" width="26.6640625" style="1" bestFit="1" customWidth="1"/>
    <col min="7692" max="7692" width="2" style="1" bestFit="1" customWidth="1"/>
    <col min="7693" max="7693" width="24.109375" style="1" customWidth="1"/>
    <col min="7694" max="7694" width="16.33203125" style="1" bestFit="1" customWidth="1"/>
    <col min="7695" max="7695" width="11.5546875" style="1"/>
    <col min="7696" max="7696" width="14.6640625" style="1" bestFit="1" customWidth="1"/>
    <col min="7697" max="7697" width="11.5546875" style="1"/>
    <col min="7698" max="7698" width="14.6640625" style="1" customWidth="1"/>
    <col min="7699" max="7938" width="11.5546875" style="1"/>
    <col min="7939" max="7939" width="63" style="1" customWidth="1"/>
    <col min="7940" max="7940" width="1.109375" style="1" customWidth="1"/>
    <col min="7941" max="7941" width="18" style="1" bestFit="1" customWidth="1"/>
    <col min="7942" max="7942" width="1" style="1" customWidth="1"/>
    <col min="7943" max="7943" width="18.33203125" style="1" bestFit="1" customWidth="1"/>
    <col min="7944" max="7944" width="1" style="1" customWidth="1"/>
    <col min="7945" max="7945" width="23.5546875" style="1" bestFit="1" customWidth="1"/>
    <col min="7946" max="7946" width="0.6640625" style="1" customWidth="1"/>
    <col min="7947" max="7947" width="26.6640625" style="1" bestFit="1" customWidth="1"/>
    <col min="7948" max="7948" width="2" style="1" bestFit="1" customWidth="1"/>
    <col min="7949" max="7949" width="24.109375" style="1" customWidth="1"/>
    <col min="7950" max="7950" width="16.33203125" style="1" bestFit="1" customWidth="1"/>
    <col min="7951" max="7951" width="11.5546875" style="1"/>
    <col min="7952" max="7952" width="14.6640625" style="1" bestFit="1" customWidth="1"/>
    <col min="7953" max="7953" width="11.5546875" style="1"/>
    <col min="7954" max="7954" width="14.6640625" style="1" customWidth="1"/>
    <col min="7955" max="8194" width="11.5546875" style="1"/>
    <col min="8195" max="8195" width="63" style="1" customWidth="1"/>
    <col min="8196" max="8196" width="1.109375" style="1" customWidth="1"/>
    <col min="8197" max="8197" width="18" style="1" bestFit="1" customWidth="1"/>
    <col min="8198" max="8198" width="1" style="1" customWidth="1"/>
    <col min="8199" max="8199" width="18.33203125" style="1" bestFit="1" customWidth="1"/>
    <col min="8200" max="8200" width="1" style="1" customWidth="1"/>
    <col min="8201" max="8201" width="23.5546875" style="1" bestFit="1" customWidth="1"/>
    <col min="8202" max="8202" width="0.6640625" style="1" customWidth="1"/>
    <col min="8203" max="8203" width="26.6640625" style="1" bestFit="1" customWidth="1"/>
    <col min="8204" max="8204" width="2" style="1" bestFit="1" customWidth="1"/>
    <col min="8205" max="8205" width="24.109375" style="1" customWidth="1"/>
    <col min="8206" max="8206" width="16.33203125" style="1" bestFit="1" customWidth="1"/>
    <col min="8207" max="8207" width="11.5546875" style="1"/>
    <col min="8208" max="8208" width="14.6640625" style="1" bestFit="1" customWidth="1"/>
    <col min="8209" max="8209" width="11.5546875" style="1"/>
    <col min="8210" max="8210" width="14.6640625" style="1" customWidth="1"/>
    <col min="8211" max="8450" width="11.5546875" style="1"/>
    <col min="8451" max="8451" width="63" style="1" customWidth="1"/>
    <col min="8452" max="8452" width="1.109375" style="1" customWidth="1"/>
    <col min="8453" max="8453" width="18" style="1" bestFit="1" customWidth="1"/>
    <col min="8454" max="8454" width="1" style="1" customWidth="1"/>
    <col min="8455" max="8455" width="18.33203125" style="1" bestFit="1" customWidth="1"/>
    <col min="8456" max="8456" width="1" style="1" customWidth="1"/>
    <col min="8457" max="8457" width="23.5546875" style="1" bestFit="1" customWidth="1"/>
    <col min="8458" max="8458" width="0.6640625" style="1" customWidth="1"/>
    <col min="8459" max="8459" width="26.6640625" style="1" bestFit="1" customWidth="1"/>
    <col min="8460" max="8460" width="2" style="1" bestFit="1" customWidth="1"/>
    <col min="8461" max="8461" width="24.109375" style="1" customWidth="1"/>
    <col min="8462" max="8462" width="16.33203125" style="1" bestFit="1" customWidth="1"/>
    <col min="8463" max="8463" width="11.5546875" style="1"/>
    <col min="8464" max="8464" width="14.6640625" style="1" bestFit="1" customWidth="1"/>
    <col min="8465" max="8465" width="11.5546875" style="1"/>
    <col min="8466" max="8466" width="14.6640625" style="1" customWidth="1"/>
    <col min="8467" max="8706" width="11.5546875" style="1"/>
    <col min="8707" max="8707" width="63" style="1" customWidth="1"/>
    <col min="8708" max="8708" width="1.109375" style="1" customWidth="1"/>
    <col min="8709" max="8709" width="18" style="1" bestFit="1" customWidth="1"/>
    <col min="8710" max="8710" width="1" style="1" customWidth="1"/>
    <col min="8711" max="8711" width="18.33203125" style="1" bestFit="1" customWidth="1"/>
    <col min="8712" max="8712" width="1" style="1" customWidth="1"/>
    <col min="8713" max="8713" width="23.5546875" style="1" bestFit="1" customWidth="1"/>
    <col min="8714" max="8714" width="0.6640625" style="1" customWidth="1"/>
    <col min="8715" max="8715" width="26.6640625" style="1" bestFit="1" customWidth="1"/>
    <col min="8716" max="8716" width="2" style="1" bestFit="1" customWidth="1"/>
    <col min="8717" max="8717" width="24.109375" style="1" customWidth="1"/>
    <col min="8718" max="8718" width="16.33203125" style="1" bestFit="1" customWidth="1"/>
    <col min="8719" max="8719" width="11.5546875" style="1"/>
    <col min="8720" max="8720" width="14.6640625" style="1" bestFit="1" customWidth="1"/>
    <col min="8721" max="8721" width="11.5546875" style="1"/>
    <col min="8722" max="8722" width="14.6640625" style="1" customWidth="1"/>
    <col min="8723" max="8962" width="11.5546875" style="1"/>
    <col min="8963" max="8963" width="63" style="1" customWidth="1"/>
    <col min="8964" max="8964" width="1.109375" style="1" customWidth="1"/>
    <col min="8965" max="8965" width="18" style="1" bestFit="1" customWidth="1"/>
    <col min="8966" max="8966" width="1" style="1" customWidth="1"/>
    <col min="8967" max="8967" width="18.33203125" style="1" bestFit="1" customWidth="1"/>
    <col min="8968" max="8968" width="1" style="1" customWidth="1"/>
    <col min="8969" max="8969" width="23.5546875" style="1" bestFit="1" customWidth="1"/>
    <col min="8970" max="8970" width="0.6640625" style="1" customWidth="1"/>
    <col min="8971" max="8971" width="26.6640625" style="1" bestFit="1" customWidth="1"/>
    <col min="8972" max="8972" width="2" style="1" bestFit="1" customWidth="1"/>
    <col min="8973" max="8973" width="24.109375" style="1" customWidth="1"/>
    <col min="8974" max="8974" width="16.33203125" style="1" bestFit="1" customWidth="1"/>
    <col min="8975" max="8975" width="11.5546875" style="1"/>
    <col min="8976" max="8976" width="14.6640625" style="1" bestFit="1" customWidth="1"/>
    <col min="8977" max="8977" width="11.5546875" style="1"/>
    <col min="8978" max="8978" width="14.6640625" style="1" customWidth="1"/>
    <col min="8979" max="9218" width="11.5546875" style="1"/>
    <col min="9219" max="9219" width="63" style="1" customWidth="1"/>
    <col min="9220" max="9220" width="1.109375" style="1" customWidth="1"/>
    <col min="9221" max="9221" width="18" style="1" bestFit="1" customWidth="1"/>
    <col min="9222" max="9222" width="1" style="1" customWidth="1"/>
    <col min="9223" max="9223" width="18.33203125" style="1" bestFit="1" customWidth="1"/>
    <col min="9224" max="9224" width="1" style="1" customWidth="1"/>
    <col min="9225" max="9225" width="23.5546875" style="1" bestFit="1" customWidth="1"/>
    <col min="9226" max="9226" width="0.6640625" style="1" customWidth="1"/>
    <col min="9227" max="9227" width="26.6640625" style="1" bestFit="1" customWidth="1"/>
    <col min="9228" max="9228" width="2" style="1" bestFit="1" customWidth="1"/>
    <col min="9229" max="9229" width="24.109375" style="1" customWidth="1"/>
    <col min="9230" max="9230" width="16.33203125" style="1" bestFit="1" customWidth="1"/>
    <col min="9231" max="9231" width="11.5546875" style="1"/>
    <col min="9232" max="9232" width="14.6640625" style="1" bestFit="1" customWidth="1"/>
    <col min="9233" max="9233" width="11.5546875" style="1"/>
    <col min="9234" max="9234" width="14.6640625" style="1" customWidth="1"/>
    <col min="9235" max="9474" width="11.5546875" style="1"/>
    <col min="9475" max="9475" width="63" style="1" customWidth="1"/>
    <col min="9476" max="9476" width="1.109375" style="1" customWidth="1"/>
    <col min="9477" max="9477" width="18" style="1" bestFit="1" customWidth="1"/>
    <col min="9478" max="9478" width="1" style="1" customWidth="1"/>
    <col min="9479" max="9479" width="18.33203125" style="1" bestFit="1" customWidth="1"/>
    <col min="9480" max="9480" width="1" style="1" customWidth="1"/>
    <col min="9481" max="9481" width="23.5546875" style="1" bestFit="1" customWidth="1"/>
    <col min="9482" max="9482" width="0.6640625" style="1" customWidth="1"/>
    <col min="9483" max="9483" width="26.6640625" style="1" bestFit="1" customWidth="1"/>
    <col min="9484" max="9484" width="2" style="1" bestFit="1" customWidth="1"/>
    <col min="9485" max="9485" width="24.109375" style="1" customWidth="1"/>
    <col min="9486" max="9486" width="16.33203125" style="1" bestFit="1" customWidth="1"/>
    <col min="9487" max="9487" width="11.5546875" style="1"/>
    <col min="9488" max="9488" width="14.6640625" style="1" bestFit="1" customWidth="1"/>
    <col min="9489" max="9489" width="11.5546875" style="1"/>
    <col min="9490" max="9490" width="14.6640625" style="1" customWidth="1"/>
    <col min="9491" max="9730" width="11.5546875" style="1"/>
    <col min="9731" max="9731" width="63" style="1" customWidth="1"/>
    <col min="9732" max="9732" width="1.109375" style="1" customWidth="1"/>
    <col min="9733" max="9733" width="18" style="1" bestFit="1" customWidth="1"/>
    <col min="9734" max="9734" width="1" style="1" customWidth="1"/>
    <col min="9735" max="9735" width="18.33203125" style="1" bestFit="1" customWidth="1"/>
    <col min="9736" max="9736" width="1" style="1" customWidth="1"/>
    <col min="9737" max="9737" width="23.5546875" style="1" bestFit="1" customWidth="1"/>
    <col min="9738" max="9738" width="0.6640625" style="1" customWidth="1"/>
    <col min="9739" max="9739" width="26.6640625" style="1" bestFit="1" customWidth="1"/>
    <col min="9740" max="9740" width="2" style="1" bestFit="1" customWidth="1"/>
    <col min="9741" max="9741" width="24.109375" style="1" customWidth="1"/>
    <col min="9742" max="9742" width="16.33203125" style="1" bestFit="1" customWidth="1"/>
    <col min="9743" max="9743" width="11.5546875" style="1"/>
    <col min="9744" max="9744" width="14.6640625" style="1" bestFit="1" customWidth="1"/>
    <col min="9745" max="9745" width="11.5546875" style="1"/>
    <col min="9746" max="9746" width="14.6640625" style="1" customWidth="1"/>
    <col min="9747" max="9986" width="11.5546875" style="1"/>
    <col min="9987" max="9987" width="63" style="1" customWidth="1"/>
    <col min="9988" max="9988" width="1.109375" style="1" customWidth="1"/>
    <col min="9989" max="9989" width="18" style="1" bestFit="1" customWidth="1"/>
    <col min="9990" max="9990" width="1" style="1" customWidth="1"/>
    <col min="9991" max="9991" width="18.33203125" style="1" bestFit="1" customWidth="1"/>
    <col min="9992" max="9992" width="1" style="1" customWidth="1"/>
    <col min="9993" max="9993" width="23.5546875" style="1" bestFit="1" customWidth="1"/>
    <col min="9994" max="9994" width="0.6640625" style="1" customWidth="1"/>
    <col min="9995" max="9995" width="26.6640625" style="1" bestFit="1" customWidth="1"/>
    <col min="9996" max="9996" width="2" style="1" bestFit="1" customWidth="1"/>
    <col min="9997" max="9997" width="24.109375" style="1" customWidth="1"/>
    <col min="9998" max="9998" width="16.33203125" style="1" bestFit="1" customWidth="1"/>
    <col min="9999" max="9999" width="11.5546875" style="1"/>
    <col min="10000" max="10000" width="14.6640625" style="1" bestFit="1" customWidth="1"/>
    <col min="10001" max="10001" width="11.5546875" style="1"/>
    <col min="10002" max="10002" width="14.6640625" style="1" customWidth="1"/>
    <col min="10003" max="10242" width="11.5546875" style="1"/>
    <col min="10243" max="10243" width="63" style="1" customWidth="1"/>
    <col min="10244" max="10244" width="1.109375" style="1" customWidth="1"/>
    <col min="10245" max="10245" width="18" style="1" bestFit="1" customWidth="1"/>
    <col min="10246" max="10246" width="1" style="1" customWidth="1"/>
    <col min="10247" max="10247" width="18.33203125" style="1" bestFit="1" customWidth="1"/>
    <col min="10248" max="10248" width="1" style="1" customWidth="1"/>
    <col min="10249" max="10249" width="23.5546875" style="1" bestFit="1" customWidth="1"/>
    <col min="10250" max="10250" width="0.6640625" style="1" customWidth="1"/>
    <col min="10251" max="10251" width="26.6640625" style="1" bestFit="1" customWidth="1"/>
    <col min="10252" max="10252" width="2" style="1" bestFit="1" customWidth="1"/>
    <col min="10253" max="10253" width="24.109375" style="1" customWidth="1"/>
    <col min="10254" max="10254" width="16.33203125" style="1" bestFit="1" customWidth="1"/>
    <col min="10255" max="10255" width="11.5546875" style="1"/>
    <col min="10256" max="10256" width="14.6640625" style="1" bestFit="1" customWidth="1"/>
    <col min="10257" max="10257" width="11.5546875" style="1"/>
    <col min="10258" max="10258" width="14.6640625" style="1" customWidth="1"/>
    <col min="10259" max="10498" width="11.5546875" style="1"/>
    <col min="10499" max="10499" width="63" style="1" customWidth="1"/>
    <col min="10500" max="10500" width="1.109375" style="1" customWidth="1"/>
    <col min="10501" max="10501" width="18" style="1" bestFit="1" customWidth="1"/>
    <col min="10502" max="10502" width="1" style="1" customWidth="1"/>
    <col min="10503" max="10503" width="18.33203125" style="1" bestFit="1" customWidth="1"/>
    <col min="10504" max="10504" width="1" style="1" customWidth="1"/>
    <col min="10505" max="10505" width="23.5546875" style="1" bestFit="1" customWidth="1"/>
    <col min="10506" max="10506" width="0.6640625" style="1" customWidth="1"/>
    <col min="10507" max="10507" width="26.6640625" style="1" bestFit="1" customWidth="1"/>
    <col min="10508" max="10508" width="2" style="1" bestFit="1" customWidth="1"/>
    <col min="10509" max="10509" width="24.109375" style="1" customWidth="1"/>
    <col min="10510" max="10510" width="16.33203125" style="1" bestFit="1" customWidth="1"/>
    <col min="10511" max="10511" width="11.5546875" style="1"/>
    <col min="10512" max="10512" width="14.6640625" style="1" bestFit="1" customWidth="1"/>
    <col min="10513" max="10513" width="11.5546875" style="1"/>
    <col min="10514" max="10514" width="14.6640625" style="1" customWidth="1"/>
    <col min="10515" max="10754" width="11.5546875" style="1"/>
    <col min="10755" max="10755" width="63" style="1" customWidth="1"/>
    <col min="10756" max="10756" width="1.109375" style="1" customWidth="1"/>
    <col min="10757" max="10757" width="18" style="1" bestFit="1" customWidth="1"/>
    <col min="10758" max="10758" width="1" style="1" customWidth="1"/>
    <col min="10759" max="10759" width="18.33203125" style="1" bestFit="1" customWidth="1"/>
    <col min="10760" max="10760" width="1" style="1" customWidth="1"/>
    <col min="10761" max="10761" width="23.5546875" style="1" bestFit="1" customWidth="1"/>
    <col min="10762" max="10762" width="0.6640625" style="1" customWidth="1"/>
    <col min="10763" max="10763" width="26.6640625" style="1" bestFit="1" customWidth="1"/>
    <col min="10764" max="10764" width="2" style="1" bestFit="1" customWidth="1"/>
    <col min="10765" max="10765" width="24.109375" style="1" customWidth="1"/>
    <col min="10766" max="10766" width="16.33203125" style="1" bestFit="1" customWidth="1"/>
    <col min="10767" max="10767" width="11.5546875" style="1"/>
    <col min="10768" max="10768" width="14.6640625" style="1" bestFit="1" customWidth="1"/>
    <col min="10769" max="10769" width="11.5546875" style="1"/>
    <col min="10770" max="10770" width="14.6640625" style="1" customWidth="1"/>
    <col min="10771" max="11010" width="11.5546875" style="1"/>
    <col min="11011" max="11011" width="63" style="1" customWidth="1"/>
    <col min="11012" max="11012" width="1.109375" style="1" customWidth="1"/>
    <col min="11013" max="11013" width="18" style="1" bestFit="1" customWidth="1"/>
    <col min="11014" max="11014" width="1" style="1" customWidth="1"/>
    <col min="11015" max="11015" width="18.33203125" style="1" bestFit="1" customWidth="1"/>
    <col min="11016" max="11016" width="1" style="1" customWidth="1"/>
    <col min="11017" max="11017" width="23.5546875" style="1" bestFit="1" customWidth="1"/>
    <col min="11018" max="11018" width="0.6640625" style="1" customWidth="1"/>
    <col min="11019" max="11019" width="26.6640625" style="1" bestFit="1" customWidth="1"/>
    <col min="11020" max="11020" width="2" style="1" bestFit="1" customWidth="1"/>
    <col min="11021" max="11021" width="24.109375" style="1" customWidth="1"/>
    <col min="11022" max="11022" width="16.33203125" style="1" bestFit="1" customWidth="1"/>
    <col min="11023" max="11023" width="11.5546875" style="1"/>
    <col min="11024" max="11024" width="14.6640625" style="1" bestFit="1" customWidth="1"/>
    <col min="11025" max="11025" width="11.5546875" style="1"/>
    <col min="11026" max="11026" width="14.6640625" style="1" customWidth="1"/>
    <col min="11027" max="11266" width="11.5546875" style="1"/>
    <col min="11267" max="11267" width="63" style="1" customWidth="1"/>
    <col min="11268" max="11268" width="1.109375" style="1" customWidth="1"/>
    <col min="11269" max="11269" width="18" style="1" bestFit="1" customWidth="1"/>
    <col min="11270" max="11270" width="1" style="1" customWidth="1"/>
    <col min="11271" max="11271" width="18.33203125" style="1" bestFit="1" customWidth="1"/>
    <col min="11272" max="11272" width="1" style="1" customWidth="1"/>
    <col min="11273" max="11273" width="23.5546875" style="1" bestFit="1" customWidth="1"/>
    <col min="11274" max="11274" width="0.6640625" style="1" customWidth="1"/>
    <col min="11275" max="11275" width="26.6640625" style="1" bestFit="1" customWidth="1"/>
    <col min="11276" max="11276" width="2" style="1" bestFit="1" customWidth="1"/>
    <col min="11277" max="11277" width="24.109375" style="1" customWidth="1"/>
    <col min="11278" max="11278" width="16.33203125" style="1" bestFit="1" customWidth="1"/>
    <col min="11279" max="11279" width="11.5546875" style="1"/>
    <col min="11280" max="11280" width="14.6640625" style="1" bestFit="1" customWidth="1"/>
    <col min="11281" max="11281" width="11.5546875" style="1"/>
    <col min="11282" max="11282" width="14.6640625" style="1" customWidth="1"/>
    <col min="11283" max="11522" width="11.5546875" style="1"/>
    <col min="11523" max="11523" width="63" style="1" customWidth="1"/>
    <col min="11524" max="11524" width="1.109375" style="1" customWidth="1"/>
    <col min="11525" max="11525" width="18" style="1" bestFit="1" customWidth="1"/>
    <col min="11526" max="11526" width="1" style="1" customWidth="1"/>
    <col min="11527" max="11527" width="18.33203125" style="1" bestFit="1" customWidth="1"/>
    <col min="11528" max="11528" width="1" style="1" customWidth="1"/>
    <col min="11529" max="11529" width="23.5546875" style="1" bestFit="1" customWidth="1"/>
    <col min="11530" max="11530" width="0.6640625" style="1" customWidth="1"/>
    <col min="11531" max="11531" width="26.6640625" style="1" bestFit="1" customWidth="1"/>
    <col min="11532" max="11532" width="2" style="1" bestFit="1" customWidth="1"/>
    <col min="11533" max="11533" width="24.109375" style="1" customWidth="1"/>
    <col min="11534" max="11534" width="16.33203125" style="1" bestFit="1" customWidth="1"/>
    <col min="11535" max="11535" width="11.5546875" style="1"/>
    <col min="11536" max="11536" width="14.6640625" style="1" bestFit="1" customWidth="1"/>
    <col min="11537" max="11537" width="11.5546875" style="1"/>
    <col min="11538" max="11538" width="14.6640625" style="1" customWidth="1"/>
    <col min="11539" max="11778" width="11.5546875" style="1"/>
    <col min="11779" max="11779" width="63" style="1" customWidth="1"/>
    <col min="11780" max="11780" width="1.109375" style="1" customWidth="1"/>
    <col min="11781" max="11781" width="18" style="1" bestFit="1" customWidth="1"/>
    <col min="11782" max="11782" width="1" style="1" customWidth="1"/>
    <col min="11783" max="11783" width="18.33203125" style="1" bestFit="1" customWidth="1"/>
    <col min="11784" max="11784" width="1" style="1" customWidth="1"/>
    <col min="11785" max="11785" width="23.5546875" style="1" bestFit="1" customWidth="1"/>
    <col min="11786" max="11786" width="0.6640625" style="1" customWidth="1"/>
    <col min="11787" max="11787" width="26.6640625" style="1" bestFit="1" customWidth="1"/>
    <col min="11788" max="11788" width="2" style="1" bestFit="1" customWidth="1"/>
    <col min="11789" max="11789" width="24.109375" style="1" customWidth="1"/>
    <col min="11790" max="11790" width="16.33203125" style="1" bestFit="1" customWidth="1"/>
    <col min="11791" max="11791" width="11.5546875" style="1"/>
    <col min="11792" max="11792" width="14.6640625" style="1" bestFit="1" customWidth="1"/>
    <col min="11793" max="11793" width="11.5546875" style="1"/>
    <col min="11794" max="11794" width="14.6640625" style="1" customWidth="1"/>
    <col min="11795" max="12034" width="11.5546875" style="1"/>
    <col min="12035" max="12035" width="63" style="1" customWidth="1"/>
    <col min="12036" max="12036" width="1.109375" style="1" customWidth="1"/>
    <col min="12037" max="12037" width="18" style="1" bestFit="1" customWidth="1"/>
    <col min="12038" max="12038" width="1" style="1" customWidth="1"/>
    <col min="12039" max="12039" width="18.33203125" style="1" bestFit="1" customWidth="1"/>
    <col min="12040" max="12040" width="1" style="1" customWidth="1"/>
    <col min="12041" max="12041" width="23.5546875" style="1" bestFit="1" customWidth="1"/>
    <col min="12042" max="12042" width="0.6640625" style="1" customWidth="1"/>
    <col min="12043" max="12043" width="26.6640625" style="1" bestFit="1" customWidth="1"/>
    <col min="12044" max="12044" width="2" style="1" bestFit="1" customWidth="1"/>
    <col min="12045" max="12045" width="24.109375" style="1" customWidth="1"/>
    <col min="12046" max="12046" width="16.33203125" style="1" bestFit="1" customWidth="1"/>
    <col min="12047" max="12047" width="11.5546875" style="1"/>
    <col min="12048" max="12048" width="14.6640625" style="1" bestFit="1" customWidth="1"/>
    <col min="12049" max="12049" width="11.5546875" style="1"/>
    <col min="12050" max="12050" width="14.6640625" style="1" customWidth="1"/>
    <col min="12051" max="12290" width="11.5546875" style="1"/>
    <col min="12291" max="12291" width="63" style="1" customWidth="1"/>
    <col min="12292" max="12292" width="1.109375" style="1" customWidth="1"/>
    <col min="12293" max="12293" width="18" style="1" bestFit="1" customWidth="1"/>
    <col min="12294" max="12294" width="1" style="1" customWidth="1"/>
    <col min="12295" max="12295" width="18.33203125" style="1" bestFit="1" customWidth="1"/>
    <col min="12296" max="12296" width="1" style="1" customWidth="1"/>
    <col min="12297" max="12297" width="23.5546875" style="1" bestFit="1" customWidth="1"/>
    <col min="12298" max="12298" width="0.6640625" style="1" customWidth="1"/>
    <col min="12299" max="12299" width="26.6640625" style="1" bestFit="1" customWidth="1"/>
    <col min="12300" max="12300" width="2" style="1" bestFit="1" customWidth="1"/>
    <col min="12301" max="12301" width="24.109375" style="1" customWidth="1"/>
    <col min="12302" max="12302" width="16.33203125" style="1" bestFit="1" customWidth="1"/>
    <col min="12303" max="12303" width="11.5546875" style="1"/>
    <col min="12304" max="12304" width="14.6640625" style="1" bestFit="1" customWidth="1"/>
    <col min="12305" max="12305" width="11.5546875" style="1"/>
    <col min="12306" max="12306" width="14.6640625" style="1" customWidth="1"/>
    <col min="12307" max="12546" width="11.5546875" style="1"/>
    <col min="12547" max="12547" width="63" style="1" customWidth="1"/>
    <col min="12548" max="12548" width="1.109375" style="1" customWidth="1"/>
    <col min="12549" max="12549" width="18" style="1" bestFit="1" customWidth="1"/>
    <col min="12550" max="12550" width="1" style="1" customWidth="1"/>
    <col min="12551" max="12551" width="18.33203125" style="1" bestFit="1" customWidth="1"/>
    <col min="12552" max="12552" width="1" style="1" customWidth="1"/>
    <col min="12553" max="12553" width="23.5546875" style="1" bestFit="1" customWidth="1"/>
    <col min="12554" max="12554" width="0.6640625" style="1" customWidth="1"/>
    <col min="12555" max="12555" width="26.6640625" style="1" bestFit="1" customWidth="1"/>
    <col min="12556" max="12556" width="2" style="1" bestFit="1" customWidth="1"/>
    <col min="12557" max="12557" width="24.109375" style="1" customWidth="1"/>
    <col min="12558" max="12558" width="16.33203125" style="1" bestFit="1" customWidth="1"/>
    <col min="12559" max="12559" width="11.5546875" style="1"/>
    <col min="12560" max="12560" width="14.6640625" style="1" bestFit="1" customWidth="1"/>
    <col min="12561" max="12561" width="11.5546875" style="1"/>
    <col min="12562" max="12562" width="14.6640625" style="1" customWidth="1"/>
    <col min="12563" max="12802" width="11.5546875" style="1"/>
    <col min="12803" max="12803" width="63" style="1" customWidth="1"/>
    <col min="12804" max="12804" width="1.109375" style="1" customWidth="1"/>
    <col min="12805" max="12805" width="18" style="1" bestFit="1" customWidth="1"/>
    <col min="12806" max="12806" width="1" style="1" customWidth="1"/>
    <col min="12807" max="12807" width="18.33203125" style="1" bestFit="1" customWidth="1"/>
    <col min="12808" max="12808" width="1" style="1" customWidth="1"/>
    <col min="12809" max="12809" width="23.5546875" style="1" bestFit="1" customWidth="1"/>
    <col min="12810" max="12810" width="0.6640625" style="1" customWidth="1"/>
    <col min="12811" max="12811" width="26.6640625" style="1" bestFit="1" customWidth="1"/>
    <col min="12812" max="12812" width="2" style="1" bestFit="1" customWidth="1"/>
    <col min="12813" max="12813" width="24.109375" style="1" customWidth="1"/>
    <col min="12814" max="12814" width="16.33203125" style="1" bestFit="1" customWidth="1"/>
    <col min="12815" max="12815" width="11.5546875" style="1"/>
    <col min="12816" max="12816" width="14.6640625" style="1" bestFit="1" customWidth="1"/>
    <col min="12817" max="12817" width="11.5546875" style="1"/>
    <col min="12818" max="12818" width="14.6640625" style="1" customWidth="1"/>
    <col min="12819" max="13058" width="11.5546875" style="1"/>
    <col min="13059" max="13059" width="63" style="1" customWidth="1"/>
    <col min="13060" max="13060" width="1.109375" style="1" customWidth="1"/>
    <col min="13061" max="13061" width="18" style="1" bestFit="1" customWidth="1"/>
    <col min="13062" max="13062" width="1" style="1" customWidth="1"/>
    <col min="13063" max="13063" width="18.33203125" style="1" bestFit="1" customWidth="1"/>
    <col min="13064" max="13064" width="1" style="1" customWidth="1"/>
    <col min="13065" max="13065" width="23.5546875" style="1" bestFit="1" customWidth="1"/>
    <col min="13066" max="13066" width="0.6640625" style="1" customWidth="1"/>
    <col min="13067" max="13067" width="26.6640625" style="1" bestFit="1" customWidth="1"/>
    <col min="13068" max="13068" width="2" style="1" bestFit="1" customWidth="1"/>
    <col min="13069" max="13069" width="24.109375" style="1" customWidth="1"/>
    <col min="13070" max="13070" width="16.33203125" style="1" bestFit="1" customWidth="1"/>
    <col min="13071" max="13071" width="11.5546875" style="1"/>
    <col min="13072" max="13072" width="14.6640625" style="1" bestFit="1" customWidth="1"/>
    <col min="13073" max="13073" width="11.5546875" style="1"/>
    <col min="13074" max="13074" width="14.6640625" style="1" customWidth="1"/>
    <col min="13075" max="13314" width="11.5546875" style="1"/>
    <col min="13315" max="13315" width="63" style="1" customWidth="1"/>
    <col min="13316" max="13316" width="1.109375" style="1" customWidth="1"/>
    <col min="13317" max="13317" width="18" style="1" bestFit="1" customWidth="1"/>
    <col min="13318" max="13318" width="1" style="1" customWidth="1"/>
    <col min="13319" max="13319" width="18.33203125" style="1" bestFit="1" customWidth="1"/>
    <col min="13320" max="13320" width="1" style="1" customWidth="1"/>
    <col min="13321" max="13321" width="23.5546875" style="1" bestFit="1" customWidth="1"/>
    <col min="13322" max="13322" width="0.6640625" style="1" customWidth="1"/>
    <col min="13323" max="13323" width="26.6640625" style="1" bestFit="1" customWidth="1"/>
    <col min="13324" max="13324" width="2" style="1" bestFit="1" customWidth="1"/>
    <col min="13325" max="13325" width="24.109375" style="1" customWidth="1"/>
    <col min="13326" max="13326" width="16.33203125" style="1" bestFit="1" customWidth="1"/>
    <col min="13327" max="13327" width="11.5546875" style="1"/>
    <col min="13328" max="13328" width="14.6640625" style="1" bestFit="1" customWidth="1"/>
    <col min="13329" max="13329" width="11.5546875" style="1"/>
    <col min="13330" max="13330" width="14.6640625" style="1" customWidth="1"/>
    <col min="13331" max="13570" width="11.5546875" style="1"/>
    <col min="13571" max="13571" width="63" style="1" customWidth="1"/>
    <col min="13572" max="13572" width="1.109375" style="1" customWidth="1"/>
    <col min="13573" max="13573" width="18" style="1" bestFit="1" customWidth="1"/>
    <col min="13574" max="13574" width="1" style="1" customWidth="1"/>
    <col min="13575" max="13575" width="18.33203125" style="1" bestFit="1" customWidth="1"/>
    <col min="13576" max="13576" width="1" style="1" customWidth="1"/>
    <col min="13577" max="13577" width="23.5546875" style="1" bestFit="1" customWidth="1"/>
    <col min="13578" max="13578" width="0.6640625" style="1" customWidth="1"/>
    <col min="13579" max="13579" width="26.6640625" style="1" bestFit="1" customWidth="1"/>
    <col min="13580" max="13580" width="2" style="1" bestFit="1" customWidth="1"/>
    <col min="13581" max="13581" width="24.109375" style="1" customWidth="1"/>
    <col min="13582" max="13582" width="16.33203125" style="1" bestFit="1" customWidth="1"/>
    <col min="13583" max="13583" width="11.5546875" style="1"/>
    <col min="13584" max="13584" width="14.6640625" style="1" bestFit="1" customWidth="1"/>
    <col min="13585" max="13585" width="11.5546875" style="1"/>
    <col min="13586" max="13586" width="14.6640625" style="1" customWidth="1"/>
    <col min="13587" max="13826" width="11.5546875" style="1"/>
    <col min="13827" max="13827" width="63" style="1" customWidth="1"/>
    <col min="13828" max="13828" width="1.109375" style="1" customWidth="1"/>
    <col min="13829" max="13829" width="18" style="1" bestFit="1" customWidth="1"/>
    <col min="13830" max="13830" width="1" style="1" customWidth="1"/>
    <col min="13831" max="13831" width="18.33203125" style="1" bestFit="1" customWidth="1"/>
    <col min="13832" max="13832" width="1" style="1" customWidth="1"/>
    <col min="13833" max="13833" width="23.5546875" style="1" bestFit="1" customWidth="1"/>
    <col min="13834" max="13834" width="0.6640625" style="1" customWidth="1"/>
    <col min="13835" max="13835" width="26.6640625" style="1" bestFit="1" customWidth="1"/>
    <col min="13836" max="13836" width="2" style="1" bestFit="1" customWidth="1"/>
    <col min="13837" max="13837" width="24.109375" style="1" customWidth="1"/>
    <col min="13838" max="13838" width="16.33203125" style="1" bestFit="1" customWidth="1"/>
    <col min="13839" max="13839" width="11.5546875" style="1"/>
    <col min="13840" max="13840" width="14.6640625" style="1" bestFit="1" customWidth="1"/>
    <col min="13841" max="13841" width="11.5546875" style="1"/>
    <col min="13842" max="13842" width="14.6640625" style="1" customWidth="1"/>
    <col min="13843" max="14082" width="11.5546875" style="1"/>
    <col min="14083" max="14083" width="63" style="1" customWidth="1"/>
    <col min="14084" max="14084" width="1.109375" style="1" customWidth="1"/>
    <col min="14085" max="14085" width="18" style="1" bestFit="1" customWidth="1"/>
    <col min="14086" max="14086" width="1" style="1" customWidth="1"/>
    <col min="14087" max="14087" width="18.33203125" style="1" bestFit="1" customWidth="1"/>
    <col min="14088" max="14088" width="1" style="1" customWidth="1"/>
    <col min="14089" max="14089" width="23.5546875" style="1" bestFit="1" customWidth="1"/>
    <col min="14090" max="14090" width="0.6640625" style="1" customWidth="1"/>
    <col min="14091" max="14091" width="26.6640625" style="1" bestFit="1" customWidth="1"/>
    <col min="14092" max="14092" width="2" style="1" bestFit="1" customWidth="1"/>
    <col min="14093" max="14093" width="24.109375" style="1" customWidth="1"/>
    <col min="14094" max="14094" width="16.33203125" style="1" bestFit="1" customWidth="1"/>
    <col min="14095" max="14095" width="11.5546875" style="1"/>
    <col min="14096" max="14096" width="14.6640625" style="1" bestFit="1" customWidth="1"/>
    <col min="14097" max="14097" width="11.5546875" style="1"/>
    <col min="14098" max="14098" width="14.6640625" style="1" customWidth="1"/>
    <col min="14099" max="14338" width="11.5546875" style="1"/>
    <col min="14339" max="14339" width="63" style="1" customWidth="1"/>
    <col min="14340" max="14340" width="1.109375" style="1" customWidth="1"/>
    <col min="14341" max="14341" width="18" style="1" bestFit="1" customWidth="1"/>
    <col min="14342" max="14342" width="1" style="1" customWidth="1"/>
    <col min="14343" max="14343" width="18.33203125" style="1" bestFit="1" customWidth="1"/>
    <col min="14344" max="14344" width="1" style="1" customWidth="1"/>
    <col min="14345" max="14345" width="23.5546875" style="1" bestFit="1" customWidth="1"/>
    <col min="14346" max="14346" width="0.6640625" style="1" customWidth="1"/>
    <col min="14347" max="14347" width="26.6640625" style="1" bestFit="1" customWidth="1"/>
    <col min="14348" max="14348" width="2" style="1" bestFit="1" customWidth="1"/>
    <col min="14349" max="14349" width="24.109375" style="1" customWidth="1"/>
    <col min="14350" max="14350" width="16.33203125" style="1" bestFit="1" customWidth="1"/>
    <col min="14351" max="14351" width="11.5546875" style="1"/>
    <col min="14352" max="14352" width="14.6640625" style="1" bestFit="1" customWidth="1"/>
    <col min="14353" max="14353" width="11.5546875" style="1"/>
    <col min="14354" max="14354" width="14.6640625" style="1" customWidth="1"/>
    <col min="14355" max="14594" width="11.5546875" style="1"/>
    <col min="14595" max="14595" width="63" style="1" customWidth="1"/>
    <col min="14596" max="14596" width="1.109375" style="1" customWidth="1"/>
    <col min="14597" max="14597" width="18" style="1" bestFit="1" customWidth="1"/>
    <col min="14598" max="14598" width="1" style="1" customWidth="1"/>
    <col min="14599" max="14599" width="18.33203125" style="1" bestFit="1" customWidth="1"/>
    <col min="14600" max="14600" width="1" style="1" customWidth="1"/>
    <col min="14601" max="14601" width="23.5546875" style="1" bestFit="1" customWidth="1"/>
    <col min="14602" max="14602" width="0.6640625" style="1" customWidth="1"/>
    <col min="14603" max="14603" width="26.6640625" style="1" bestFit="1" customWidth="1"/>
    <col min="14604" max="14604" width="2" style="1" bestFit="1" customWidth="1"/>
    <col min="14605" max="14605" width="24.109375" style="1" customWidth="1"/>
    <col min="14606" max="14606" width="16.33203125" style="1" bestFit="1" customWidth="1"/>
    <col min="14607" max="14607" width="11.5546875" style="1"/>
    <col min="14608" max="14608" width="14.6640625" style="1" bestFit="1" customWidth="1"/>
    <col min="14609" max="14609" width="11.5546875" style="1"/>
    <col min="14610" max="14610" width="14.6640625" style="1" customWidth="1"/>
    <col min="14611" max="14850" width="11.5546875" style="1"/>
    <col min="14851" max="14851" width="63" style="1" customWidth="1"/>
    <col min="14852" max="14852" width="1.109375" style="1" customWidth="1"/>
    <col min="14853" max="14853" width="18" style="1" bestFit="1" customWidth="1"/>
    <col min="14854" max="14854" width="1" style="1" customWidth="1"/>
    <col min="14855" max="14855" width="18.33203125" style="1" bestFit="1" customWidth="1"/>
    <col min="14856" max="14856" width="1" style="1" customWidth="1"/>
    <col min="14857" max="14857" width="23.5546875" style="1" bestFit="1" customWidth="1"/>
    <col min="14858" max="14858" width="0.6640625" style="1" customWidth="1"/>
    <col min="14859" max="14859" width="26.6640625" style="1" bestFit="1" customWidth="1"/>
    <col min="14860" max="14860" width="2" style="1" bestFit="1" customWidth="1"/>
    <col min="14861" max="14861" width="24.109375" style="1" customWidth="1"/>
    <col min="14862" max="14862" width="16.33203125" style="1" bestFit="1" customWidth="1"/>
    <col min="14863" max="14863" width="11.5546875" style="1"/>
    <col min="14864" max="14864" width="14.6640625" style="1" bestFit="1" customWidth="1"/>
    <col min="14865" max="14865" width="11.5546875" style="1"/>
    <col min="14866" max="14866" width="14.6640625" style="1" customWidth="1"/>
    <col min="14867" max="15106" width="11.5546875" style="1"/>
    <col min="15107" max="15107" width="63" style="1" customWidth="1"/>
    <col min="15108" max="15108" width="1.109375" style="1" customWidth="1"/>
    <col min="15109" max="15109" width="18" style="1" bestFit="1" customWidth="1"/>
    <col min="15110" max="15110" width="1" style="1" customWidth="1"/>
    <col min="15111" max="15111" width="18.33203125" style="1" bestFit="1" customWidth="1"/>
    <col min="15112" max="15112" width="1" style="1" customWidth="1"/>
    <col min="15113" max="15113" width="23.5546875" style="1" bestFit="1" customWidth="1"/>
    <col min="15114" max="15114" width="0.6640625" style="1" customWidth="1"/>
    <col min="15115" max="15115" width="26.6640625" style="1" bestFit="1" customWidth="1"/>
    <col min="15116" max="15116" width="2" style="1" bestFit="1" customWidth="1"/>
    <col min="15117" max="15117" width="24.109375" style="1" customWidth="1"/>
    <col min="15118" max="15118" width="16.33203125" style="1" bestFit="1" customWidth="1"/>
    <col min="15119" max="15119" width="11.5546875" style="1"/>
    <col min="15120" max="15120" width="14.6640625" style="1" bestFit="1" customWidth="1"/>
    <col min="15121" max="15121" width="11.5546875" style="1"/>
    <col min="15122" max="15122" width="14.6640625" style="1" customWidth="1"/>
    <col min="15123" max="15362" width="11.5546875" style="1"/>
    <col min="15363" max="15363" width="63" style="1" customWidth="1"/>
    <col min="15364" max="15364" width="1.109375" style="1" customWidth="1"/>
    <col min="15365" max="15365" width="18" style="1" bestFit="1" customWidth="1"/>
    <col min="15366" max="15366" width="1" style="1" customWidth="1"/>
    <col min="15367" max="15367" width="18.33203125" style="1" bestFit="1" customWidth="1"/>
    <col min="15368" max="15368" width="1" style="1" customWidth="1"/>
    <col min="15369" max="15369" width="23.5546875" style="1" bestFit="1" customWidth="1"/>
    <col min="15370" max="15370" width="0.6640625" style="1" customWidth="1"/>
    <col min="15371" max="15371" width="26.6640625" style="1" bestFit="1" customWidth="1"/>
    <col min="15372" max="15372" width="2" style="1" bestFit="1" customWidth="1"/>
    <col min="15373" max="15373" width="24.109375" style="1" customWidth="1"/>
    <col min="15374" max="15374" width="16.33203125" style="1" bestFit="1" customWidth="1"/>
    <col min="15375" max="15375" width="11.5546875" style="1"/>
    <col min="15376" max="15376" width="14.6640625" style="1" bestFit="1" customWidth="1"/>
    <col min="15377" max="15377" width="11.5546875" style="1"/>
    <col min="15378" max="15378" width="14.6640625" style="1" customWidth="1"/>
    <col min="15379" max="15618" width="11.5546875" style="1"/>
    <col min="15619" max="15619" width="63" style="1" customWidth="1"/>
    <col min="15620" max="15620" width="1.109375" style="1" customWidth="1"/>
    <col min="15621" max="15621" width="18" style="1" bestFit="1" customWidth="1"/>
    <col min="15622" max="15622" width="1" style="1" customWidth="1"/>
    <col min="15623" max="15623" width="18.33203125" style="1" bestFit="1" customWidth="1"/>
    <col min="15624" max="15624" width="1" style="1" customWidth="1"/>
    <col min="15625" max="15625" width="23.5546875" style="1" bestFit="1" customWidth="1"/>
    <col min="15626" max="15626" width="0.6640625" style="1" customWidth="1"/>
    <col min="15627" max="15627" width="26.6640625" style="1" bestFit="1" customWidth="1"/>
    <col min="15628" max="15628" width="2" style="1" bestFit="1" customWidth="1"/>
    <col min="15629" max="15629" width="24.109375" style="1" customWidth="1"/>
    <col min="15630" max="15630" width="16.33203125" style="1" bestFit="1" customWidth="1"/>
    <col min="15631" max="15631" width="11.5546875" style="1"/>
    <col min="15632" max="15632" width="14.6640625" style="1" bestFit="1" customWidth="1"/>
    <col min="15633" max="15633" width="11.5546875" style="1"/>
    <col min="15634" max="15634" width="14.6640625" style="1" customWidth="1"/>
    <col min="15635" max="15874" width="11.5546875" style="1"/>
    <col min="15875" max="15875" width="63" style="1" customWidth="1"/>
    <col min="15876" max="15876" width="1.109375" style="1" customWidth="1"/>
    <col min="15877" max="15877" width="18" style="1" bestFit="1" customWidth="1"/>
    <col min="15878" max="15878" width="1" style="1" customWidth="1"/>
    <col min="15879" max="15879" width="18.33203125" style="1" bestFit="1" customWidth="1"/>
    <col min="15880" max="15880" width="1" style="1" customWidth="1"/>
    <col min="15881" max="15881" width="23.5546875" style="1" bestFit="1" customWidth="1"/>
    <col min="15882" max="15882" width="0.6640625" style="1" customWidth="1"/>
    <col min="15883" max="15883" width="26.6640625" style="1" bestFit="1" customWidth="1"/>
    <col min="15884" max="15884" width="2" style="1" bestFit="1" customWidth="1"/>
    <col min="15885" max="15885" width="24.109375" style="1" customWidth="1"/>
    <col min="15886" max="15886" width="16.33203125" style="1" bestFit="1" customWidth="1"/>
    <col min="15887" max="15887" width="11.5546875" style="1"/>
    <col min="15888" max="15888" width="14.6640625" style="1" bestFit="1" customWidth="1"/>
    <col min="15889" max="15889" width="11.5546875" style="1"/>
    <col min="15890" max="15890" width="14.6640625" style="1" customWidth="1"/>
    <col min="15891" max="16130" width="11.5546875" style="1"/>
    <col min="16131" max="16131" width="63" style="1" customWidth="1"/>
    <col min="16132" max="16132" width="1.109375" style="1" customWidth="1"/>
    <col min="16133" max="16133" width="18" style="1" bestFit="1" customWidth="1"/>
    <col min="16134" max="16134" width="1" style="1" customWidth="1"/>
    <col min="16135" max="16135" width="18.33203125" style="1" bestFit="1" customWidth="1"/>
    <col min="16136" max="16136" width="1" style="1" customWidth="1"/>
    <col min="16137" max="16137" width="23.5546875" style="1" bestFit="1" customWidth="1"/>
    <col min="16138" max="16138" width="0.6640625" style="1" customWidth="1"/>
    <col min="16139" max="16139" width="26.6640625" style="1" bestFit="1" customWidth="1"/>
    <col min="16140" max="16140" width="2" style="1" bestFit="1" customWidth="1"/>
    <col min="16141" max="16141" width="24.109375" style="1" customWidth="1"/>
    <col min="16142" max="16142" width="16.33203125" style="1" bestFit="1" customWidth="1"/>
    <col min="16143" max="16143" width="11.5546875" style="1"/>
    <col min="16144" max="16144" width="14.6640625" style="1" bestFit="1" customWidth="1"/>
    <col min="16145" max="16145" width="11.5546875" style="1"/>
    <col min="16146" max="16146" width="14.6640625" style="1" customWidth="1"/>
    <col min="16147" max="16384" width="11.5546875" style="1"/>
  </cols>
  <sheetData>
    <row r="1" spans="1:15" ht="21" thickTop="1" x14ac:dyDescent="0.35">
      <c r="C1" s="151" t="s">
        <v>0</v>
      </c>
      <c r="D1" s="152"/>
      <c r="E1" s="152"/>
      <c r="F1" s="152"/>
      <c r="G1" s="152"/>
      <c r="H1" s="152"/>
      <c r="I1" s="152"/>
      <c r="J1" s="152"/>
      <c r="K1" s="153"/>
    </row>
    <row r="2" spans="1:15" ht="9.75" customHeight="1" x14ac:dyDescent="0.35">
      <c r="C2" s="3"/>
      <c r="D2" s="4"/>
      <c r="E2" s="5"/>
      <c r="F2" s="5"/>
      <c r="G2" s="5"/>
      <c r="H2" s="5"/>
      <c r="I2" s="5"/>
      <c r="J2" s="5"/>
      <c r="K2" s="6"/>
    </row>
    <row r="3" spans="1:15" x14ac:dyDescent="0.35">
      <c r="C3" s="154" t="s">
        <v>83</v>
      </c>
      <c r="D3" s="155"/>
      <c r="E3" s="155"/>
      <c r="F3" s="155"/>
      <c r="G3" s="155"/>
      <c r="H3" s="155"/>
      <c r="I3" s="155"/>
      <c r="J3" s="155"/>
      <c r="K3" s="156"/>
    </row>
    <row r="4" spans="1:15" ht="21" thickBot="1" x14ac:dyDescent="0.4">
      <c r="C4" s="157" t="s">
        <v>2</v>
      </c>
      <c r="D4" s="158"/>
      <c r="E4" s="158"/>
      <c r="F4" s="158"/>
      <c r="G4" s="158"/>
      <c r="H4" s="158"/>
      <c r="I4" s="158"/>
      <c r="J4" s="158"/>
      <c r="K4" s="159"/>
    </row>
    <row r="5" spans="1:15" ht="21" hidden="1" thickTop="1" x14ac:dyDescent="0.35">
      <c r="C5" s="160"/>
      <c r="D5" s="161"/>
      <c r="E5" s="161"/>
      <c r="F5" s="161"/>
      <c r="G5" s="161"/>
      <c r="H5" s="161"/>
      <c r="I5" s="161"/>
      <c r="J5" s="161"/>
      <c r="K5" s="162"/>
    </row>
    <row r="6" spans="1:15" ht="21" thickTop="1" x14ac:dyDescent="0.35">
      <c r="C6" s="7"/>
      <c r="E6" s="9" t="s">
        <v>3</v>
      </c>
      <c r="F6" s="9"/>
      <c r="G6" s="9" t="s">
        <v>3</v>
      </c>
      <c r="H6" s="10"/>
      <c r="I6" s="11" t="s">
        <v>4</v>
      </c>
      <c r="J6" s="10"/>
      <c r="K6" s="12"/>
    </row>
    <row r="7" spans="1:15" x14ac:dyDescent="0.35">
      <c r="A7" s="1">
        <v>2024</v>
      </c>
      <c r="B7" s="1">
        <v>2023</v>
      </c>
      <c r="C7" s="13" t="s">
        <v>5</v>
      </c>
      <c r="D7" s="14"/>
      <c r="E7" s="15" t="s">
        <v>84</v>
      </c>
      <c r="F7" s="16"/>
      <c r="G7" s="15" t="s">
        <v>85</v>
      </c>
      <c r="H7" s="16"/>
      <c r="I7" s="17" t="s">
        <v>6</v>
      </c>
      <c r="J7" s="18"/>
      <c r="K7" s="19" t="s">
        <v>7</v>
      </c>
    </row>
    <row r="8" spans="1:15" ht="9" customHeight="1" x14ac:dyDescent="0.35">
      <c r="C8" s="13"/>
      <c r="D8" s="14"/>
      <c r="E8" s="20"/>
      <c r="F8" s="20"/>
      <c r="G8" s="20"/>
      <c r="H8" s="20"/>
      <c r="I8" s="14"/>
      <c r="J8" s="14"/>
      <c r="K8" s="21"/>
    </row>
    <row r="9" spans="1:15" x14ac:dyDescent="0.35">
      <c r="C9" s="22" t="s">
        <v>8</v>
      </c>
      <c r="D9" s="23"/>
      <c r="E9" s="24">
        <f>E10+E11+E12+E13+E30</f>
        <v>667651.18786999991</v>
      </c>
      <c r="F9" s="25"/>
      <c r="G9" s="24">
        <f>G10+G11+G12+G13+G30</f>
        <v>654673.59934000007</v>
      </c>
      <c r="H9" s="25"/>
      <c r="I9" s="24">
        <f t="shared" ref="I9:I14" si="0">E9-G9</f>
        <v>12977.588529999834</v>
      </c>
      <c r="J9" s="25"/>
      <c r="K9" s="26">
        <f t="shared" ref="K9:K14" si="1">I9/G9*100</f>
        <v>1.9822990484239789</v>
      </c>
      <c r="M9" s="27"/>
      <c r="N9" s="28"/>
    </row>
    <row r="10" spans="1:15" x14ac:dyDescent="0.35">
      <c r="A10" s="1">
        <v>111</v>
      </c>
      <c r="B10" s="1">
        <v>111</v>
      </c>
      <c r="C10" s="29" t="s">
        <v>9</v>
      </c>
      <c r="D10" s="30"/>
      <c r="E10" s="31">
        <f>IFERROR(IF(VLOOKUP($A10,'[1]Escoja el formato de Salida'!$A$5:$D$9000,4,FALSE)&lt;0,(VLOOKUP($A10,'[1]Escoja el formato de Salida'!$A$5:$D$9000,4,FALSE))*-1,VLOOKUP($A10,'[1]Escoja el formato de Salida'!$A$5:$D$9000,4,FALSE)),0)/1000</f>
        <v>144948.22498</v>
      </c>
      <c r="F10" s="31"/>
      <c r="G10" s="31">
        <f>IFERROR(IF(VLOOKUP($A10,'[4]Escoja el formato de Salida'!$A$5:$D$9000,4,FALSE)&lt;0,(VLOOKUP($A10,'[4]Escoja el formato de Salida'!$A$5:$D$9000,4,FALSE))*-1,VLOOKUP($A10,'[4]Escoja el formato de Salida'!$A$5:$D$9000,4,FALSE)),0)/1000</f>
        <v>143400.27352000002</v>
      </c>
      <c r="H10" s="31"/>
      <c r="I10" s="31">
        <f t="shared" si="0"/>
        <v>1547.951459999982</v>
      </c>
      <c r="J10" s="31"/>
      <c r="K10" s="32">
        <f t="shared" si="1"/>
        <v>1.0794619996203072</v>
      </c>
    </row>
    <row r="11" spans="1:15" ht="19.95" customHeight="1" x14ac:dyDescent="0.35">
      <c r="A11" s="1">
        <v>112</v>
      </c>
      <c r="B11" s="1">
        <v>112</v>
      </c>
      <c r="C11" s="29" t="s">
        <v>10</v>
      </c>
      <c r="D11" s="30"/>
      <c r="E11" s="31">
        <f>IFERROR(IF(VLOOKUP($A11,'[1]Escoja el formato de Salida'!$A$5:$D$9000,4,FALSE)&lt;0,(VLOOKUP($A11,'[1]Escoja el formato de Salida'!$A$5:$D$9000,4,FALSE))*-1,VLOOKUP($A11,'[1]Escoja el formato de Salida'!$A$5:$D$9000,4,FALSE)),0)/1000</f>
        <v>0</v>
      </c>
      <c r="F11" s="31"/>
      <c r="G11" s="31">
        <f>IFERROR(IF(VLOOKUP($A11,'[4]Escoja el formato de Salida'!$A$5:$D$9000,4,FALSE)&lt;0,(VLOOKUP($A11,'[4]Escoja el formato de Salida'!$A$5:$D$9000,4,FALSE))*-1,VLOOKUP($A11,'[4]Escoja el formato de Salida'!$A$5:$D$9000,4,FALSE)),0)/1000</f>
        <v>0</v>
      </c>
      <c r="H11" s="31"/>
      <c r="I11" s="31">
        <f t="shared" si="0"/>
        <v>0</v>
      </c>
      <c r="J11" s="31"/>
      <c r="K11" s="32">
        <v>0</v>
      </c>
    </row>
    <row r="12" spans="1:15" x14ac:dyDescent="0.35">
      <c r="A12" s="1">
        <v>113</v>
      </c>
      <c r="B12" s="1">
        <v>113</v>
      </c>
      <c r="C12" s="29" t="s">
        <v>11</v>
      </c>
      <c r="D12" s="30"/>
      <c r="E12" s="31">
        <f>IFERROR(IF(VLOOKUP($A12,'[1]Escoja el formato de Salida'!$A$5:$D$9000,4,FALSE)&lt;0,(VLOOKUP($A12,'[1]Escoja el formato de Salida'!$A$5:$D$9000,4,FALSE))*-1,VLOOKUP($A12,'[1]Escoja el formato de Salida'!$A$5:$D$9000,4,FALSE)),0)/1000</f>
        <v>132637.58842000001</v>
      </c>
      <c r="F12" s="31"/>
      <c r="G12" s="31">
        <f>IFERROR(IF(VLOOKUP($A12,'[4]Escoja el formato de Salida'!$A$5:$D$9000,4,FALSE)&lt;0,(VLOOKUP($A12,'[4]Escoja el formato de Salida'!$A$5:$D$9000,4,FALSE))*-1,VLOOKUP($A12,'[4]Escoja el formato de Salida'!$A$5:$D$9000,4,FALSE)),0)/1000</f>
        <v>115238.66142</v>
      </c>
      <c r="H12" s="31"/>
      <c r="I12" s="31">
        <f t="shared" si="0"/>
        <v>17398.927000000011</v>
      </c>
      <c r="J12" s="31"/>
      <c r="K12" s="32">
        <f t="shared" si="1"/>
        <v>15.098168258469874</v>
      </c>
    </row>
    <row r="13" spans="1:15" x14ac:dyDescent="0.35">
      <c r="C13" s="13" t="s">
        <v>12</v>
      </c>
      <c r="D13" s="14"/>
      <c r="E13" s="35">
        <f>E14+E24</f>
        <v>394320.67791000003</v>
      </c>
      <c r="F13" s="36"/>
      <c r="G13" s="35">
        <f>G14+G24</f>
        <v>400293.08744999999</v>
      </c>
      <c r="H13" s="36"/>
      <c r="I13" s="35">
        <f t="shared" si="0"/>
        <v>-5972.4095399999642</v>
      </c>
      <c r="J13" s="36"/>
      <c r="K13" s="37">
        <f t="shared" si="1"/>
        <v>-1.492009162098251</v>
      </c>
      <c r="O13" s="38"/>
    </row>
    <row r="14" spans="1:15" x14ac:dyDescent="0.35">
      <c r="C14" s="29" t="s">
        <v>13</v>
      </c>
      <c r="D14" s="30"/>
      <c r="E14" s="31">
        <f>SUM(E15:E23)</f>
        <v>393335.94597</v>
      </c>
      <c r="F14" s="31"/>
      <c r="G14" s="31">
        <f>SUM(G15:G23)</f>
        <v>399043.74205</v>
      </c>
      <c r="H14" s="31"/>
      <c r="I14" s="31">
        <f t="shared" si="0"/>
        <v>-5707.7960800000001</v>
      </c>
      <c r="J14" s="31"/>
      <c r="K14" s="32">
        <f t="shared" si="1"/>
        <v>-1.4303685231793</v>
      </c>
    </row>
    <row r="15" spans="1:15" hidden="1" x14ac:dyDescent="0.35">
      <c r="A15" s="1">
        <v>1141040101</v>
      </c>
      <c r="B15" s="1">
        <v>1141040101</v>
      </c>
      <c r="C15" s="29"/>
      <c r="D15" s="30"/>
      <c r="E15" s="31">
        <f>IFERROR(IF(VLOOKUP($A15,'[1]Escoja el formato de Salida'!$A$5:$D$9000,4,FALSE)&lt;0,(VLOOKUP($A15,'[1]Escoja el formato de Salida'!$A$5:$D$9000,4,FALSE))*-1,VLOOKUP($A15,'[1]Escoja el formato de Salida'!$A$5:$D$9000,4,FALSE)),0)/1000</f>
        <v>5.95</v>
      </c>
      <c r="F15" s="31"/>
      <c r="G15" s="31">
        <f>IFERROR(IF(VLOOKUP($A15,'[4]Escoja el formato de Salida'!$A$5:$D$9000,4,FALSE)&lt;0,(VLOOKUP($A15,'[4]Escoja el formato de Salida'!$A$5:$D$9000,4,FALSE))*-1,VLOOKUP($A15,'[4]Escoja el formato de Salida'!$A$5:$D$9000,4,FALSE)),0)/1000</f>
        <v>5.95</v>
      </c>
      <c r="H15" s="31"/>
      <c r="I15" s="31"/>
      <c r="J15" s="31"/>
      <c r="K15" s="32"/>
    </row>
    <row r="16" spans="1:15" hidden="1" x14ac:dyDescent="0.35">
      <c r="A16" s="1">
        <v>1141060401</v>
      </c>
      <c r="B16" s="1">
        <v>1141060101</v>
      </c>
      <c r="C16" s="29"/>
      <c r="D16" s="30"/>
      <c r="E16" s="31">
        <f>IFERROR(IF(VLOOKUP($A16,'[1]Escoja el formato de Salida'!$A$5:$D$9000,4,FALSE)&lt;0,(VLOOKUP($A16,'[1]Escoja el formato de Salida'!$A$5:$D$9000,4,FALSE))*-1,VLOOKUP($A16,'[1]Escoja el formato de Salida'!$A$5:$D$9000,4,FALSE)),0)/1000</f>
        <v>0</v>
      </c>
      <c r="F16" s="31"/>
      <c r="G16" s="31">
        <f>IFERROR(IF(VLOOKUP($A16,'[4]Escoja el formato de Salida'!$A$5:$D$9000,4,FALSE)&lt;0,(VLOOKUP($A16,'[4]Escoja el formato de Salida'!$A$5:$D$9000,4,FALSE))*-1,VLOOKUP($A16,'[4]Escoja el formato de Salida'!$A$5:$D$9000,4,FALSE)),0)/1000</f>
        <v>0</v>
      </c>
      <c r="H16" s="31"/>
      <c r="I16" s="31"/>
      <c r="J16" s="31"/>
      <c r="K16" s="32"/>
    </row>
    <row r="17" spans="1:16" hidden="1" x14ac:dyDescent="0.35">
      <c r="A17" s="1">
        <v>1141060101</v>
      </c>
      <c r="B17" s="1">
        <v>114106020101</v>
      </c>
      <c r="C17" s="29"/>
      <c r="D17" s="30"/>
      <c r="E17" s="31">
        <f>IFERROR(IF(VLOOKUP($A17,'[1]Escoja el formato de Salida'!$A$5:$D$9000,4,FALSE)&lt;0,(VLOOKUP($A17,'[1]Escoja el formato de Salida'!$A$5:$D$9000,4,FALSE))*-1,VLOOKUP($A17,'[1]Escoja el formato de Salida'!$A$5:$D$9000,4,FALSE)),0)/1000</f>
        <v>5920.5855999999994</v>
      </c>
      <c r="F17" s="31"/>
      <c r="G17" s="31">
        <f>IFERROR(IF(VLOOKUP($A17,'[4]Escoja el formato de Salida'!$A$5:$D$9000,4,FALSE)&lt;0,(VLOOKUP($A17,'[4]Escoja el formato de Salida'!$A$5:$D$9000,4,FALSE))*-1,VLOOKUP($A17,'[4]Escoja el formato de Salida'!$A$5:$D$9000,4,FALSE)),0)/1000</f>
        <v>6160.8410899999999</v>
      </c>
      <c r="H17" s="31"/>
      <c r="I17" s="31"/>
      <c r="J17" s="31"/>
      <c r="K17" s="32"/>
    </row>
    <row r="18" spans="1:16" hidden="1" x14ac:dyDescent="0.35">
      <c r="A18" s="1">
        <v>1141990201</v>
      </c>
      <c r="B18" s="1">
        <v>1141990201</v>
      </c>
      <c r="C18" s="29"/>
      <c r="D18" s="30"/>
      <c r="E18" s="31">
        <f>IFERROR(IF(VLOOKUP($A18,'[1]Escoja el formato de Salida'!$A$5:$D$9000,4,FALSE)&lt;0,(VLOOKUP($A18,'[1]Escoja el formato de Salida'!$A$5:$D$9000,4,FALSE))*-1,VLOOKUP($A18,'[1]Escoja el formato de Salida'!$A$5:$D$9000,4,FALSE)),0)/1000</f>
        <v>0</v>
      </c>
      <c r="F18" s="31"/>
      <c r="G18" s="31">
        <f>IFERROR(IF(VLOOKUP($A18,'[4]Escoja el formato de Salida'!$A$5:$D$9000,4,FALSE)&lt;0,(VLOOKUP($A18,'[4]Escoja el formato de Salida'!$A$5:$D$9000,4,FALSE))*-1,VLOOKUP($A18,'[4]Escoja el formato de Salida'!$A$5:$D$9000,4,FALSE)),0)/1000</f>
        <v>0</v>
      </c>
      <c r="H18" s="31"/>
      <c r="I18" s="31"/>
      <c r="J18" s="31"/>
      <c r="K18" s="32"/>
    </row>
    <row r="19" spans="1:16" hidden="1" x14ac:dyDescent="0.35">
      <c r="A19" s="1">
        <v>1142040101</v>
      </c>
      <c r="B19" s="1">
        <v>1142040101</v>
      </c>
      <c r="C19" s="29"/>
      <c r="D19" s="30"/>
      <c r="E19" s="31">
        <f>IFERROR(IF(VLOOKUP($A19,'[1]Escoja el formato de Salida'!$A$5:$D$9000,4,FALSE)&lt;0,(VLOOKUP($A19,'[1]Escoja el formato de Salida'!$A$5:$D$9000,4,FALSE))*-1,VLOOKUP($A19,'[1]Escoja el formato de Salida'!$A$5:$D$9000,4,FALSE)),0)/1000</f>
        <v>160.50223</v>
      </c>
      <c r="F19" s="31"/>
      <c r="G19" s="31">
        <f>IFERROR(IF(VLOOKUP($A19,'[4]Escoja el formato de Salida'!$A$5:$D$9000,4,FALSE)&lt;0,(VLOOKUP($A19,'[4]Escoja el formato de Salida'!$A$5:$D$9000,4,FALSE))*-1,VLOOKUP($A19,'[4]Escoja el formato de Salida'!$A$5:$D$9000,4,FALSE)),0)/1000</f>
        <v>185.27446</v>
      </c>
      <c r="H19" s="31"/>
      <c r="I19" s="31"/>
      <c r="J19" s="31"/>
      <c r="K19" s="32"/>
    </row>
    <row r="20" spans="1:16" hidden="1" x14ac:dyDescent="0.35">
      <c r="A20" s="1">
        <v>1142040701</v>
      </c>
      <c r="B20" s="1">
        <v>1142040701</v>
      </c>
      <c r="C20" s="29"/>
      <c r="D20" s="30"/>
      <c r="E20" s="31">
        <f>IFERROR(IF(VLOOKUP($A20,'[1]Escoja el formato de Salida'!$A$5:$D$9000,4,FALSE)&lt;0,(VLOOKUP($A20,'[1]Escoja el formato de Salida'!$A$5:$D$9000,4,FALSE))*-1,VLOOKUP($A20,'[1]Escoja el formato de Salida'!$A$5:$D$9000,4,FALSE)),0)/1000</f>
        <v>4186.2821800000002</v>
      </c>
      <c r="F20" s="31"/>
      <c r="G20" s="31">
        <f>IFERROR(IF(VLOOKUP($A20,'[4]Escoja el formato de Salida'!$A$5:$D$9000,4,FALSE)&lt;0,(VLOOKUP($A20,'[4]Escoja el formato de Salida'!$A$5:$D$9000,4,FALSE))*-1,VLOOKUP($A20,'[4]Escoja el formato de Salida'!$A$5:$D$9000,4,FALSE)),0)/1000</f>
        <v>4183.8869599999998</v>
      </c>
      <c r="H20" s="31"/>
      <c r="I20" s="31"/>
      <c r="J20" s="31"/>
      <c r="K20" s="32"/>
    </row>
    <row r="21" spans="1:16" hidden="1" x14ac:dyDescent="0.35">
      <c r="A21" s="1">
        <v>1142060101</v>
      </c>
      <c r="B21" s="1">
        <v>114206010101</v>
      </c>
      <c r="C21" s="29"/>
      <c r="D21" s="30"/>
      <c r="E21" s="31">
        <f>IFERROR(IF(VLOOKUP($A21,'[1]Escoja el formato de Salida'!$A$5:$D$9000,4,FALSE)&lt;0,(VLOOKUP($A21,'[1]Escoja el formato de Salida'!$A$5:$D$9000,4,FALSE))*-1,VLOOKUP($A21,'[1]Escoja el formato de Salida'!$A$5:$D$9000,4,FALSE)),0)/1000</f>
        <v>383062.62595999998</v>
      </c>
      <c r="F21" s="31"/>
      <c r="G21" s="31">
        <f>IFERROR(IF(VLOOKUP($A21,'[4]Escoja el formato de Salida'!$A$5:$D$9000,4,FALSE)&lt;0,(VLOOKUP($A21,'[4]Escoja el formato de Salida'!$A$5:$D$9000,4,FALSE))*-1,VLOOKUP($A21,'[4]Escoja el formato de Salida'!$A$5:$D$9000,4,FALSE)),0)/1000</f>
        <v>388507.78954000003</v>
      </c>
      <c r="H21" s="31"/>
      <c r="I21" s="31"/>
      <c r="J21" s="31"/>
      <c r="K21" s="32"/>
    </row>
    <row r="22" spans="1:16" hidden="1" x14ac:dyDescent="0.35">
      <c r="A22" s="1">
        <v>1148</v>
      </c>
      <c r="B22" s="1">
        <v>1148</v>
      </c>
      <c r="C22" s="29"/>
      <c r="D22" s="30"/>
      <c r="E22" s="31">
        <f>IFERROR(IF(VLOOKUP($A22,'[1]Escoja el formato de Salida'!$A$5:$D$9000,4,FALSE)&lt;0,(VLOOKUP($A22,'[1]Escoja el formato de Salida'!$A$5:$D$9000,4,FALSE))*-1,VLOOKUP($A22,'[1]Escoja el formato de Salida'!$A$5:$D$9000,4,FALSE)),0)/1000</f>
        <v>0</v>
      </c>
      <c r="F22" s="31"/>
      <c r="G22" s="31">
        <f>IFERROR(IF(VLOOKUP($A22,'[4]Escoja el formato de Salida'!$A$5:$D$9000,4,FALSE)&lt;0,(VLOOKUP($A22,'[4]Escoja el formato de Salida'!$A$5:$D$9000,4,FALSE))*-1,VLOOKUP($A22,'[4]Escoja el formato de Salida'!$A$5:$D$9000,4,FALSE)),0)/1000</f>
        <v>0</v>
      </c>
      <c r="H22" s="31"/>
      <c r="I22" s="31"/>
      <c r="J22" s="31"/>
      <c r="K22" s="32"/>
    </row>
    <row r="23" spans="1:16" hidden="1" x14ac:dyDescent="0.35">
      <c r="A23" s="1">
        <v>1142060601</v>
      </c>
      <c r="B23" s="1">
        <v>1142060201</v>
      </c>
      <c r="C23" s="29"/>
      <c r="D23" s="30"/>
      <c r="E23" s="31">
        <f>IFERROR(IF(VLOOKUP($A23,'[1]Escoja el formato de Salida'!$A$5:$D$9000,4,FALSE)&lt;0,(VLOOKUP($A23,'[1]Escoja el formato de Salida'!$A$5:$D$9000,4,FALSE))*-1,VLOOKUP($A23,'[1]Escoja el formato de Salida'!$A$5:$D$9000,4,FALSE)),0)/1000</f>
        <v>0</v>
      </c>
      <c r="F23" s="31"/>
      <c r="G23" s="31">
        <f>IFERROR(IF(VLOOKUP($A23,'[4]Escoja el formato de Salida'!$A$5:$D$9000,4,FALSE)&lt;0,(VLOOKUP($A23,'[4]Escoja el formato de Salida'!$A$5:$D$9000,4,FALSE))*-1,VLOOKUP($A23,'[4]Escoja el formato de Salida'!$A$5:$D$9000,4,FALSE)),0)/1000</f>
        <v>0</v>
      </c>
      <c r="H23" s="31"/>
      <c r="I23" s="31"/>
      <c r="J23" s="31"/>
      <c r="K23" s="32"/>
    </row>
    <row r="24" spans="1:16" x14ac:dyDescent="0.35">
      <c r="C24" s="29" t="s">
        <v>14</v>
      </c>
      <c r="D24" s="30"/>
      <c r="E24" s="31">
        <f>SUM(E25:E28)</f>
        <v>984.73194000000001</v>
      </c>
      <c r="F24" s="31"/>
      <c r="G24" s="31">
        <f>SUM(G25:G28)</f>
        <v>1249.3453999999999</v>
      </c>
      <c r="H24" s="31"/>
      <c r="I24" s="31">
        <f>E24-G24</f>
        <v>-264.61345999999992</v>
      </c>
      <c r="J24" s="31"/>
      <c r="K24" s="32">
        <f>I24/G24*100</f>
        <v>-21.180168430603732</v>
      </c>
    </row>
    <row r="25" spans="1:16" hidden="1" x14ac:dyDescent="0.35">
      <c r="A25" s="1">
        <v>1141049901</v>
      </c>
      <c r="B25" s="1">
        <v>1141049901</v>
      </c>
      <c r="C25" s="29"/>
      <c r="D25" s="30"/>
      <c r="E25" s="31">
        <f>IFERROR(IF(VLOOKUP($A25,'[1]Escoja el formato de Salida'!$A$5:$D$9000,4,FALSE)&lt;0,(VLOOKUP($A25,'[1]Escoja el formato de Salida'!$A$5:$D$9000,4,FALSE))*-1,VLOOKUP($A25,'[1]Escoja el formato de Salida'!$A$5:$D$9000,4,FALSE)),0)/1000</f>
        <v>4.5620000000000001E-2</v>
      </c>
      <c r="F25" s="31"/>
      <c r="G25" s="31">
        <f>IFERROR(IF(VLOOKUP($A25,'[4]Escoja el formato de Salida'!$A$5:$D$9000,4,FALSE)&lt;0,(VLOOKUP($A25,'[4]Escoja el formato de Salida'!$A$5:$D$9000,4,FALSE))*-1,VLOOKUP($A25,'[4]Escoja el formato de Salida'!$A$5:$D$9000,4,FALSE)),0)/1000</f>
        <v>1.8239999999999999E-2</v>
      </c>
      <c r="H25" s="31"/>
      <c r="I25" s="31"/>
      <c r="J25" s="31"/>
      <c r="K25" s="32"/>
    </row>
    <row r="26" spans="1:16" hidden="1" x14ac:dyDescent="0.35">
      <c r="A26" s="1">
        <v>1141069901</v>
      </c>
      <c r="B26" s="1">
        <v>1141069901</v>
      </c>
      <c r="C26" s="29"/>
      <c r="D26" s="30"/>
      <c r="E26" s="31">
        <f>IFERROR(IF(VLOOKUP($A26,'[1]Escoja el formato de Salida'!$A$5:$D$9000,4,FALSE)&lt;0,(VLOOKUP($A26,'[1]Escoja el formato de Salida'!$A$5:$D$9000,4,FALSE))*-1,VLOOKUP($A26,'[1]Escoja el formato de Salida'!$A$5:$D$9000,4,FALSE)),0)/1000</f>
        <v>18.325530000000001</v>
      </c>
      <c r="F26" s="31"/>
      <c r="G26" s="31">
        <f>IFERROR(IF(VLOOKUP($A26,'[4]Escoja el formato de Salida'!$A$5:$D$9000,4,FALSE)&lt;0,(VLOOKUP($A26,'[4]Escoja el formato de Salida'!$A$5:$D$9000,4,FALSE))*-1,VLOOKUP($A26,'[4]Escoja el formato de Salida'!$A$5:$D$9000,4,FALSE)),0)/1000</f>
        <v>21.973020000000002</v>
      </c>
      <c r="H26" s="31"/>
      <c r="I26" s="31"/>
      <c r="J26" s="31"/>
      <c r="K26" s="32"/>
    </row>
    <row r="27" spans="1:16" hidden="1" x14ac:dyDescent="0.35">
      <c r="A27" s="1">
        <v>1142049901</v>
      </c>
      <c r="B27" s="1">
        <v>1142049901</v>
      </c>
      <c r="C27" s="29"/>
      <c r="D27" s="30"/>
      <c r="E27" s="31">
        <f>IFERROR(IF(VLOOKUP($A27,'[1]Escoja el formato de Salida'!$A$5:$D$9000,4,FALSE)&lt;0,(VLOOKUP($A27,'[1]Escoja el formato de Salida'!$A$5:$D$9000,4,FALSE))*-1,VLOOKUP($A27,'[1]Escoja el formato de Salida'!$A$5:$D$9000,4,FALSE)),0)/1000</f>
        <v>3.4880000000000001E-2</v>
      </c>
      <c r="F27" s="31"/>
      <c r="G27" s="31">
        <f>IFERROR(IF(VLOOKUP($A27,'[4]Escoja el formato de Salida'!$A$5:$D$9000,4,FALSE)&lt;0,(VLOOKUP($A27,'[4]Escoja el formato de Salida'!$A$5:$D$9000,4,FALSE))*-1,VLOOKUP($A27,'[4]Escoja el formato de Salida'!$A$5:$D$9000,4,FALSE)),0)/1000</f>
        <v>0.58269000000000004</v>
      </c>
      <c r="H27" s="31"/>
      <c r="I27" s="31"/>
      <c r="J27" s="31"/>
      <c r="K27" s="32"/>
    </row>
    <row r="28" spans="1:16" hidden="1" x14ac:dyDescent="0.35">
      <c r="A28" s="1">
        <v>1142069901</v>
      </c>
      <c r="B28" s="1">
        <v>1142069901</v>
      </c>
      <c r="C28" s="29"/>
      <c r="D28" s="30"/>
      <c r="E28" s="31">
        <f>IFERROR(IF(VLOOKUP($A28,'[1]Escoja el formato de Salida'!$A$5:$D$9000,4,FALSE)&lt;0,(VLOOKUP($A28,'[1]Escoja el formato de Salida'!$A$5:$D$9000,4,FALSE))*-1,VLOOKUP($A28,'[1]Escoja el formato de Salida'!$A$5:$D$9000,4,FALSE)),0)/1000</f>
        <v>966.32591000000002</v>
      </c>
      <c r="F28" s="31"/>
      <c r="G28" s="31">
        <f>IFERROR(IF(VLOOKUP($A28,'[4]Escoja el formato de Salida'!$A$5:$D$9000,4,FALSE)&lt;0,(VLOOKUP($A28,'[4]Escoja el formato de Salida'!$A$5:$D$9000,4,FALSE))*-1,VLOOKUP($A28,'[4]Escoja el formato de Salida'!$A$5:$D$9000,4,FALSE)),0)/1000</f>
        <v>1226.77145</v>
      </c>
      <c r="H28" s="31"/>
      <c r="I28" s="31"/>
      <c r="J28" s="31"/>
      <c r="K28" s="32"/>
    </row>
    <row r="29" spans="1:16" x14ac:dyDescent="0.35">
      <c r="C29" s="29"/>
      <c r="D29" s="30"/>
      <c r="E29" s="31"/>
      <c r="F29" s="31"/>
      <c r="G29" s="31"/>
      <c r="H29" s="31"/>
      <c r="I29" s="31"/>
      <c r="J29" s="31"/>
      <c r="K29" s="32"/>
    </row>
    <row r="30" spans="1:16" x14ac:dyDescent="0.35">
      <c r="A30" s="1">
        <v>1149</v>
      </c>
      <c r="B30" s="1">
        <v>1149</v>
      </c>
      <c r="C30" s="39" t="s">
        <v>15</v>
      </c>
      <c r="D30" s="30"/>
      <c r="E30" s="40">
        <f>IFERROR(IF(VLOOKUP($A30,'[1]Escoja el formato de Salida'!$A$5:$D$9000,4,FALSE)&lt;0,(VLOOKUP($A30,'[1]Escoja el formato de Salida'!$A$5:$D$9000,4,FALSE))*-1,VLOOKUP($A30,'[1]Escoja el formato de Salida'!$A$5:$D$9000,4,FALSE)),0)/1000*-1</f>
        <v>-4255.3034400000006</v>
      </c>
      <c r="F30" s="40"/>
      <c r="G30" s="40">
        <f>IFERROR(IF(VLOOKUP($A30,'[4]Escoja el formato de Salida'!$A$5:$D$9000,4,FALSE)&lt;0,(VLOOKUP($A30,'[4]Escoja el formato de Salida'!$A$5:$D$9000,4,FALSE))*-1,VLOOKUP($A30,'[4]Escoja el formato de Salida'!$A$5:$D$9000,4,FALSE)),0)/1000*-1</f>
        <v>-4258.4230499999994</v>
      </c>
      <c r="H30" s="40"/>
      <c r="I30" s="40">
        <f>E30-G30</f>
        <v>3.1196099999988292</v>
      </c>
      <c r="J30" s="40"/>
      <c r="K30" s="41">
        <f>I30/G30*100</f>
        <v>-7.3257399825478339E-2</v>
      </c>
    </row>
    <row r="31" spans="1:16" ht="9.75" customHeight="1" x14ac:dyDescent="0.35">
      <c r="C31" s="29"/>
      <c r="D31" s="30"/>
      <c r="E31" s="8" t="s">
        <v>3</v>
      </c>
      <c r="G31" s="8" t="s">
        <v>3</v>
      </c>
      <c r="K31" s="42"/>
    </row>
    <row r="32" spans="1:16" ht="24.75" customHeight="1" x14ac:dyDescent="0.35">
      <c r="A32" s="1">
        <v>12</v>
      </c>
      <c r="B32" s="1">
        <v>12</v>
      </c>
      <c r="C32" s="29" t="s">
        <v>16</v>
      </c>
      <c r="D32" s="30"/>
      <c r="E32" s="145">
        <f>IFERROR(IF(VLOOKUP($A32,'[1]Escoja el formato de Salida'!$A$5:$D$9000,4,FALSE)&lt;0,(VLOOKUP($A32,'[1]Escoja el formato de Salida'!$A$5:$D$9000,4,FALSE))*-1,VLOOKUP($A32,'[1]Escoja el formato de Salida'!$A$5:$D$9000,4,FALSE)),0)/1000-IFERROR(IF(VLOOKUP($A33,'[1]Escoja el formato de Salida'!$A$5:$D$9000,4,FALSE)&lt;0,(VLOOKUP($A33,'[1]Escoja el formato de Salida'!$A$5:$D$9000,4,FALSE))*-1,VLOOKUP($A33,'[1]Escoja el formato de Salida'!$A$5:$D$9000,4,FALSE)),0)/1000</f>
        <v>21783.10181</v>
      </c>
      <c r="F32" s="31"/>
      <c r="G32" s="145">
        <f>IFERROR(IF(VLOOKUP($A32,'[4]Escoja el formato de Salida'!$A$5:$D$9000,4,FALSE)&lt;0,(VLOOKUP($A32,'[4]Escoja el formato de Salida'!$A$5:$D$9000,4,FALSE))*-1,VLOOKUP($A32,'[4]Escoja el formato de Salida'!$A$5:$D$9000,4,FALSE)),0)/1000-IFERROR(IF(VLOOKUP($A33,'[4]Escoja el formato de Salida'!$A$5:$D$9000,4,FALSE)&lt;0,(VLOOKUP($A33,'[4]Escoja el formato de Salida'!$A$5:$D$9000,4,FALSE))*-1,VLOOKUP($A33,'[4]Escoja el formato de Salida'!$A$5:$D$9000,4,FALSE)),0)/1000</f>
        <v>22051.261289999999</v>
      </c>
      <c r="H32" s="31"/>
      <c r="I32" s="31">
        <f>E32-G32</f>
        <v>-268.15947999999844</v>
      </c>
      <c r="J32" s="31"/>
      <c r="K32" s="32">
        <f>I32/G32*100</f>
        <v>-1.2160732053980323</v>
      </c>
      <c r="P32" s="43"/>
    </row>
    <row r="33" spans="1:18" ht="24.75" customHeight="1" x14ac:dyDescent="0.35">
      <c r="A33" s="1">
        <v>126</v>
      </c>
      <c r="B33" s="1">
        <v>126</v>
      </c>
      <c r="C33" s="29" t="s">
        <v>17</v>
      </c>
      <c r="D33" s="30"/>
      <c r="E33" s="31">
        <f>IFERROR(IF(VLOOKUP($A33,'[1]Escoja el formato de Salida'!$A$5:$D$9000,4,FALSE)&lt;0,(VLOOKUP($A33,'[1]Escoja el formato de Salida'!$A$5:$D$9000,4,FALSE))*-1,VLOOKUP($A33,'[1]Escoja el formato de Salida'!$A$5:$D$9000,4,FALSE)),0)/1000</f>
        <v>5870.5132100000001</v>
      </c>
      <c r="F33" s="31"/>
      <c r="G33" s="31">
        <f>IFERROR(IF(VLOOKUP($A33,'[4]Escoja el formato de Salida'!$A$5:$D$9000,4,FALSE)&lt;0,(VLOOKUP($A33,'[4]Escoja el formato de Salida'!$A$5:$D$9000,4,FALSE))*-1,VLOOKUP($A33,'[4]Escoja el formato de Salida'!$A$5:$D$9000,4,FALSE)),0)/1000</f>
        <v>5913.6396500000001</v>
      </c>
      <c r="H33" s="31"/>
      <c r="I33" s="31">
        <f>E33-G33</f>
        <v>-43.126440000000002</v>
      </c>
      <c r="J33" s="31"/>
      <c r="K33" s="32">
        <f>I33/G33*100</f>
        <v>-0.72927067850676364</v>
      </c>
      <c r="P33" s="43"/>
    </row>
    <row r="34" spans="1:18" x14ac:dyDescent="0.35">
      <c r="A34" s="1">
        <v>13</v>
      </c>
      <c r="B34" s="1">
        <v>13</v>
      </c>
      <c r="C34" s="29" t="s">
        <v>18</v>
      </c>
      <c r="D34" s="30"/>
      <c r="E34" s="31">
        <f>IFERROR(IF(VLOOKUP($A34,'[1]Escoja el formato de Salida'!$A$5:$D$9000,4,FALSE)&lt;0,(VLOOKUP($A34,'[1]Escoja el formato de Salida'!$A$5:$D$9000,4,FALSE))*-1,VLOOKUP($A34,'[1]Escoja el formato de Salida'!$A$5:$D$9000,4,FALSE)),0)/1000</f>
        <v>18268.590760000003</v>
      </c>
      <c r="F34" s="31"/>
      <c r="G34" s="31">
        <f>IFERROR(IF(VLOOKUP($A34,'[4]Escoja el formato de Salida'!$A$5:$D$9000,4,FALSE)&lt;0,(VLOOKUP($A34,'[4]Escoja el formato de Salida'!$A$5:$D$9000,4,FALSE))*-1,VLOOKUP($A34,'[4]Escoja el formato de Salida'!$A$5:$D$9000,4,FALSE)),0)/1000</f>
        <v>18465.282429999999</v>
      </c>
      <c r="H34" s="31"/>
      <c r="I34" s="31">
        <f>E34-G34</f>
        <v>-196.69166999999652</v>
      </c>
      <c r="J34" s="31"/>
      <c r="K34" s="32">
        <f>I34/G34*100</f>
        <v>-1.0651971923290888</v>
      </c>
      <c r="M34" s="44"/>
    </row>
    <row r="35" spans="1:18" ht="6.75" customHeight="1" x14ac:dyDescent="0.35">
      <c r="C35" s="29" t="s">
        <v>3</v>
      </c>
      <c r="D35" s="30"/>
      <c r="E35" s="35"/>
      <c r="F35" s="31"/>
      <c r="G35" s="35"/>
      <c r="H35" s="31"/>
      <c r="I35" s="35"/>
      <c r="J35" s="31"/>
      <c r="K35" s="37"/>
    </row>
    <row r="36" spans="1:18" ht="21" thickBot="1" x14ac:dyDescent="0.4">
      <c r="C36" s="45" t="s">
        <v>19</v>
      </c>
      <c r="D36" s="30"/>
      <c r="E36" s="46">
        <f>E9+E32+E33+E34</f>
        <v>713573.39364999998</v>
      </c>
      <c r="F36" s="40"/>
      <c r="G36" s="46">
        <f>G9+G32+G33+G34</f>
        <v>701103.78271000017</v>
      </c>
      <c r="H36" s="40"/>
      <c r="I36" s="46">
        <f>I9+I32+I33+I34</f>
        <v>12469.610939999839</v>
      </c>
      <c r="J36" s="40"/>
      <c r="K36" s="47">
        <f>I36/G36*100</f>
        <v>1.778568486936503</v>
      </c>
      <c r="M36" s="31"/>
      <c r="O36" s="43"/>
    </row>
    <row r="37" spans="1:18" ht="7.5" hidden="1" customHeight="1" thickTop="1" x14ac:dyDescent="0.35">
      <c r="C37" s="29"/>
      <c r="D37" s="30"/>
      <c r="E37" s="48"/>
      <c r="F37" s="48"/>
      <c r="G37" s="48"/>
      <c r="H37" s="48"/>
      <c r="I37" s="48"/>
      <c r="J37" s="48"/>
      <c r="K37" s="49"/>
    </row>
    <row r="38" spans="1:18" ht="7.5" hidden="1" customHeight="1" x14ac:dyDescent="0.35">
      <c r="C38" s="29"/>
      <c r="D38" s="30"/>
      <c r="E38" s="48"/>
      <c r="F38" s="48"/>
      <c r="G38" s="48"/>
      <c r="H38" s="48"/>
      <c r="I38" s="48"/>
      <c r="J38" s="48"/>
      <c r="K38" s="49"/>
    </row>
    <row r="39" spans="1:18" ht="13.2" hidden="1" customHeight="1" x14ac:dyDescent="0.35">
      <c r="C39" s="29" t="s">
        <v>3</v>
      </c>
      <c r="D39" s="30"/>
      <c r="H39" s="48"/>
      <c r="I39" s="48"/>
      <c r="J39" s="48"/>
      <c r="K39" s="49"/>
    </row>
    <row r="40" spans="1:18" ht="21" hidden="1" thickTop="1" x14ac:dyDescent="0.35">
      <c r="B40" s="1">
        <v>91</v>
      </c>
      <c r="C40" s="29" t="s">
        <v>20</v>
      </c>
      <c r="D40" s="30">
        <v>134513.5</v>
      </c>
      <c r="E40" s="31">
        <f>IFERROR(IF(VLOOKUP($B40,'[1]Escoja el formato de Salida'!$A$5:$D$9000,4,FALSE)&lt;0,(VLOOKUP($B40,'[1]Escoja el formato de Salida'!$A$5:$D$9000,4,FALSE))*-1,VLOOKUP($B40,'[1]Escoja el formato de Salida'!$A$5:$D$9000,4,FALSE)),0)/1000</f>
        <v>176405.99601</v>
      </c>
      <c r="F40" s="31"/>
      <c r="G40" s="31">
        <f>IFERROR(IF(VLOOKUP($B40,'[4]Escoja el formato de Salida'!$A$5:$D$9000,4,FALSE)&lt;0,(VLOOKUP($B40,'[4]Escoja el formato de Salida'!$A$5:$D$9000,4,FALSE))*-1,VLOOKUP($B40,'[4]Escoja el formato de Salida'!$A$5:$D$9000,4,FALSE)),0)/1000</f>
        <v>176122.40500999999</v>
      </c>
      <c r="H40" s="31"/>
      <c r="I40" s="31">
        <f>E40-G40</f>
        <v>283.5910000000149</v>
      </c>
      <c r="J40" s="31"/>
      <c r="K40" s="32">
        <f>I40/G40*100</f>
        <v>0.1610192638375072</v>
      </c>
    </row>
    <row r="41" spans="1:18" ht="21" hidden="1" thickTop="1" x14ac:dyDescent="0.35">
      <c r="B41" s="1">
        <v>92</v>
      </c>
      <c r="C41" s="29" t="s">
        <v>21</v>
      </c>
      <c r="D41" s="30"/>
      <c r="E41" s="31">
        <f>IFERROR(IF(VLOOKUP($B41,'[1]Escoja el formato de Salida'!$A$5:$D$9000,4,FALSE)&lt;0,(VLOOKUP($B41,'[1]Escoja el formato de Salida'!$A$5:$D$9000,4,FALSE))*-1,VLOOKUP($B41,'[1]Escoja el formato de Salida'!$A$5:$D$9000,4,FALSE)),0)/1000</f>
        <v>174823.25542</v>
      </c>
      <c r="F41" s="31"/>
      <c r="G41" s="31">
        <f>IFERROR(IF(VLOOKUP($B41,'[4]Escoja el formato de Salida'!$A$5:$D$9000,4,FALSE)&lt;0,(VLOOKUP($B41,'[4]Escoja el formato de Salida'!$A$5:$D$9000,4,FALSE))*-1,VLOOKUP($B41,'[4]Escoja el formato de Salida'!$A$5:$D$9000,4,FALSE)),0)/1000</f>
        <v>174823.25542</v>
      </c>
      <c r="H41" s="31"/>
      <c r="I41" s="31">
        <f>E41-G41</f>
        <v>0</v>
      </c>
      <c r="J41" s="31"/>
      <c r="K41" s="32">
        <f>I41/G41*100</f>
        <v>0</v>
      </c>
      <c r="M41" s="43"/>
    </row>
    <row r="42" spans="1:18" ht="10.5" hidden="1" customHeight="1" x14ac:dyDescent="0.35">
      <c r="C42" s="29"/>
      <c r="D42" s="30"/>
      <c r="E42" s="31"/>
      <c r="F42" s="31"/>
      <c r="G42" s="31"/>
      <c r="H42" s="31"/>
      <c r="I42" s="31"/>
      <c r="J42" s="31"/>
      <c r="K42" s="50"/>
    </row>
    <row r="43" spans="1:18" ht="21.6" hidden="1" thickTop="1" thickBot="1" x14ac:dyDescent="0.4">
      <c r="C43" s="29" t="s">
        <v>22</v>
      </c>
      <c r="D43" s="30"/>
      <c r="E43" s="51">
        <f>SUM(E40:E41)</f>
        <v>351229.25143</v>
      </c>
      <c r="F43" s="31"/>
      <c r="G43" s="51">
        <f>SUM(G40:G41)</f>
        <v>350945.66042999999</v>
      </c>
      <c r="H43" s="31"/>
      <c r="I43" s="51">
        <f>SUM(I40:I41)</f>
        <v>283.5910000000149</v>
      </c>
      <c r="J43" s="31"/>
      <c r="K43" s="52">
        <f>I43/G43*100</f>
        <v>8.0807666820140178E-2</v>
      </c>
      <c r="M43" s="31"/>
    </row>
    <row r="44" spans="1:18" ht="6.75" hidden="1" customHeight="1" thickTop="1" x14ac:dyDescent="0.35">
      <c r="C44" s="29" t="s">
        <v>3</v>
      </c>
      <c r="D44" s="30"/>
      <c r="E44" s="48"/>
      <c r="F44" s="48"/>
      <c r="G44" s="48"/>
      <c r="H44" s="48"/>
      <c r="I44" s="48"/>
      <c r="J44" s="48"/>
      <c r="K44" s="49"/>
    </row>
    <row r="45" spans="1:18" ht="21" thickTop="1" x14ac:dyDescent="0.35">
      <c r="C45" s="29"/>
      <c r="D45" s="30"/>
      <c r="E45" s="48"/>
      <c r="F45" s="48"/>
      <c r="G45" s="48"/>
      <c r="H45" s="48"/>
      <c r="I45" s="48"/>
      <c r="J45" s="48"/>
      <c r="K45" s="53" t="s">
        <v>3</v>
      </c>
      <c r="R45" s="1" t="s">
        <v>23</v>
      </c>
    </row>
    <row r="46" spans="1:18" x14ac:dyDescent="0.35">
      <c r="C46" s="13" t="s">
        <v>24</v>
      </c>
      <c r="D46" s="14"/>
      <c r="K46" s="54" t="s">
        <v>3</v>
      </c>
    </row>
    <row r="47" spans="1:18" ht="8.6999999999999993" customHeight="1" x14ac:dyDescent="0.35">
      <c r="C47" s="13"/>
      <c r="D47" s="14"/>
      <c r="K47" s="54"/>
    </row>
    <row r="48" spans="1:18" x14ac:dyDescent="0.35">
      <c r="C48" s="55" t="s">
        <v>25</v>
      </c>
      <c r="D48" s="14"/>
      <c r="E48" s="35">
        <f>SUM(E49,E52,E58,E59)</f>
        <v>211891.35915</v>
      </c>
      <c r="F48" s="36"/>
      <c r="G48" s="35">
        <f>SUM(G49,G52,G58,G59)</f>
        <v>207938.95010000002</v>
      </c>
      <c r="H48" s="36"/>
      <c r="I48" s="35">
        <f t="shared" ref="I48:I60" si="2">E48-G48</f>
        <v>3952.4090499999875</v>
      </c>
      <c r="J48" s="36"/>
      <c r="K48" s="37">
        <f>I48/G48*100</f>
        <v>1.900754547476186</v>
      </c>
    </row>
    <row r="49" spans="1:13" x14ac:dyDescent="0.35">
      <c r="C49" s="29" t="s">
        <v>26</v>
      </c>
      <c r="D49" s="14"/>
      <c r="E49" s="31">
        <f t="shared" ref="E49:F49" si="3">SUM(E50:E51)</f>
        <v>54169.74022</v>
      </c>
      <c r="F49" s="31">
        <f t="shared" si="3"/>
        <v>0</v>
      </c>
      <c r="G49" s="31">
        <f t="shared" ref="G49" si="4">SUM(G50:G51)</f>
        <v>52101.512170000002</v>
      </c>
      <c r="H49" s="36"/>
      <c r="I49" s="31">
        <f t="shared" si="2"/>
        <v>2068.2280499999979</v>
      </c>
      <c r="J49" s="31"/>
      <c r="K49" s="32">
        <f>I49/G49*100</f>
        <v>3.9696123276646116</v>
      </c>
    </row>
    <row r="50" spans="1:13" x14ac:dyDescent="0.35">
      <c r="A50" s="1">
        <v>2110</v>
      </c>
      <c r="B50" s="1">
        <v>2110</v>
      </c>
      <c r="C50" s="29" t="s">
        <v>27</v>
      </c>
      <c r="D50" s="14"/>
      <c r="E50" s="31">
        <f>IFERROR(IF(VLOOKUP($A50,'[1]Escoja el formato de Salida'!$A$5:$D$9000,4,FALSE)&lt;0,(VLOOKUP($A50,'[1]Escoja el formato de Salida'!$A$5:$D$9000,4,FALSE))*-1,VLOOKUP($A50,'[1]Escoja el formato de Salida'!$A$5:$D$9000,4,FALSE)),0)/1000</f>
        <v>45155.46875</v>
      </c>
      <c r="F50" s="36"/>
      <c r="G50" s="31">
        <f>IFERROR(IF(VLOOKUP($A50,'[4]Escoja el formato de Salida'!$A$5:$D$9000,4,FALSE)&lt;0,(VLOOKUP($A50,'[4]Escoja el formato de Salida'!$A$5:$D$9000,4,FALSE))*-1,VLOOKUP($A50,'[4]Escoja el formato de Salida'!$A$5:$D$9000,4,FALSE)),0)/1000</f>
        <v>43080.211940000001</v>
      </c>
      <c r="H50" s="36"/>
      <c r="I50" s="31">
        <f t="shared" si="2"/>
        <v>2075.2568099999989</v>
      </c>
      <c r="J50" s="31"/>
      <c r="K50" s="32">
        <f>I50/G50*100</f>
        <v>4.8171926658353366</v>
      </c>
    </row>
    <row r="51" spans="1:13" x14ac:dyDescent="0.35">
      <c r="A51" s="1">
        <v>2111</v>
      </c>
      <c r="B51" s="1">
        <v>2111</v>
      </c>
      <c r="C51" s="29" t="s">
        <v>28</v>
      </c>
      <c r="D51" s="14"/>
      <c r="E51" s="31">
        <f>IFERROR(IF(VLOOKUP($A51,'[1]Escoja el formato de Salida'!$A$5:$D$9000,4,FALSE)&lt;0,(VLOOKUP($A51,'[1]Escoja el formato de Salida'!$A$5:$D$9000,4,FALSE))*-1,VLOOKUP($A51,'[1]Escoja el formato de Salida'!$A$5:$D$9000,4,FALSE)),0)/1000</f>
        <v>9014.2714700000015</v>
      </c>
      <c r="F51" s="36"/>
      <c r="G51" s="31">
        <f>IFERROR(IF(VLOOKUP($A51,'[4]Escoja el formato de Salida'!$A$5:$D$9000,4,FALSE)&lt;0,(VLOOKUP($A51,'[4]Escoja el formato de Salida'!$A$5:$D$9000,4,FALSE))*-1,VLOOKUP($A51,'[4]Escoja el formato de Salida'!$A$5:$D$9000,4,FALSE)),0)/1000</f>
        <v>9021.3002300000007</v>
      </c>
      <c r="H51" s="36"/>
      <c r="I51" s="31">
        <f t="shared" si="2"/>
        <v>-7.0287599999992381</v>
      </c>
      <c r="J51" s="31"/>
      <c r="K51" s="32">
        <f>I51/G51*100</f>
        <v>-7.7912937390392539E-2</v>
      </c>
    </row>
    <row r="52" spans="1:13" x14ac:dyDescent="0.35">
      <c r="B52" s="1">
        <v>212</v>
      </c>
      <c r="C52" s="29" t="s">
        <v>12</v>
      </c>
      <c r="D52" s="30"/>
      <c r="E52" s="31">
        <f>SUM(E53:E55)</f>
        <v>152073.44516999999</v>
      </c>
      <c r="F52" s="31"/>
      <c r="G52" s="31">
        <f>SUM(G53:G55)</f>
        <v>150720.94067000001</v>
      </c>
      <c r="H52" s="31"/>
      <c r="I52" s="31">
        <f t="shared" si="2"/>
        <v>1352.5044999999809</v>
      </c>
      <c r="J52" s="31"/>
      <c r="K52" s="32">
        <f>I52/G52*100</f>
        <v>0.89735672693368995</v>
      </c>
    </row>
    <row r="53" spans="1:13" hidden="1" x14ac:dyDescent="0.35">
      <c r="A53" s="1">
        <v>2116</v>
      </c>
      <c r="C53" s="29" t="s">
        <v>29</v>
      </c>
      <c r="D53" s="30"/>
      <c r="E53" s="31">
        <f>IFERROR(IF(VLOOKUP($A53,'[1]Escoja el formato de Salida'!$A$5:$D$9000,4,FALSE)&lt;0,(VLOOKUP($A53,'[1]Escoja el formato de Salida'!$A$5:$D$9000,4,FALSE))*-1,VLOOKUP($A53,'[1]Escoja el formato de Salida'!$A$5:$D$9000,4,FALSE)),0)/1000</f>
        <v>7661.2772599999998</v>
      </c>
      <c r="F53" s="31"/>
      <c r="G53" s="31">
        <f>IFERROR(IF(VLOOKUP($A53,'[4]Escoja el formato de Salida'!$A$5:$D$9000,4,FALSE)&lt;0,(VLOOKUP($A53,'[4]Escoja el formato de Salida'!$A$5:$D$9000,4,FALSE))*-1,VLOOKUP($A53,'[4]Escoja el formato de Salida'!$A$5:$D$9000,4,FALSE)),0)/1000</f>
        <v>7702.1375499999995</v>
      </c>
      <c r="H53" s="31"/>
      <c r="I53" s="31"/>
      <c r="J53" s="31"/>
      <c r="K53" s="32"/>
    </row>
    <row r="54" spans="1:13" hidden="1" x14ac:dyDescent="0.35">
      <c r="A54" s="1">
        <v>2117</v>
      </c>
      <c r="C54" s="29" t="s">
        <v>30</v>
      </c>
      <c r="D54" s="30"/>
      <c r="E54" s="31">
        <f>IFERROR(IF(VLOOKUP($A54,'[1]Escoja el formato de Salida'!$A$5:$D$9000,4,FALSE)&lt;0,(VLOOKUP($A54,'[1]Escoja el formato de Salida'!$A$5:$D$9000,4,FALSE))*-1,VLOOKUP($A54,'[1]Escoja el formato de Salida'!$A$5:$D$9000,4,FALSE)),0)/1000</f>
        <v>21543.433149999997</v>
      </c>
      <c r="F54" s="31"/>
      <c r="G54" s="31">
        <f>IFERROR(IF(VLOOKUP($A54,'[4]Escoja el formato de Salida'!$A$5:$D$9000,4,FALSE)&lt;0,(VLOOKUP($A54,'[4]Escoja el formato de Salida'!$A$5:$D$9000,4,FALSE))*-1,VLOOKUP($A54,'[4]Escoja el formato de Salida'!$A$5:$D$9000,4,FALSE)),0)/1000</f>
        <v>21349.369340000001</v>
      </c>
      <c r="H54" s="31"/>
      <c r="I54" s="31"/>
      <c r="J54" s="31"/>
      <c r="K54" s="32"/>
    </row>
    <row r="55" spans="1:13" hidden="1" x14ac:dyDescent="0.35">
      <c r="A55" s="1">
        <v>2118</v>
      </c>
      <c r="C55" s="29" t="s">
        <v>31</v>
      </c>
      <c r="D55" s="30"/>
      <c r="E55" s="31">
        <f>IFERROR(IF(VLOOKUP($A55,'[1]Escoja el formato de Salida'!$A$5:$D$9000,4,FALSE)&lt;0,(VLOOKUP($A55,'[1]Escoja el formato de Salida'!$A$5:$D$9000,4,FALSE))*-1,VLOOKUP($A55,'[1]Escoja el formato de Salida'!$A$5:$D$9000,4,FALSE)),0)/1000</f>
        <v>122868.73476000001</v>
      </c>
      <c r="F55" s="31"/>
      <c r="G55" s="31">
        <f>IFERROR(IF(VLOOKUP($A55,'[4]Escoja el formato de Salida'!$A$5:$D$9000,4,FALSE)&lt;0,(VLOOKUP($A55,'[4]Escoja el formato de Salida'!$A$5:$D$9000,4,FALSE))*-1,VLOOKUP($A55,'[4]Escoja el formato de Salida'!$A$5:$D$9000,4,FALSE)),0)/1000</f>
        <v>121669.43378000001</v>
      </c>
      <c r="H55" s="31"/>
      <c r="I55" s="31"/>
      <c r="J55" s="31"/>
      <c r="K55" s="32"/>
    </row>
    <row r="56" spans="1:13" x14ac:dyDescent="0.35">
      <c r="A56" s="1">
        <v>2115</v>
      </c>
      <c r="B56" s="1">
        <v>215</v>
      </c>
      <c r="C56" s="29" t="s">
        <v>32</v>
      </c>
      <c r="D56" s="30"/>
      <c r="E56" s="31">
        <f>IFERROR(IF(VLOOKUP($A56,'[1]Escoja el formato de Salida'!$A$5:$D$9000,4,FALSE)&lt;0,(VLOOKUP($A56,'[1]Escoja el formato de Salida'!$A$5:$D$9000,4,FALSE))*-1,VLOOKUP($A56,'[1]Escoja el formato de Salida'!$A$5:$D$9000,4,FALSE)),0)/1000</f>
        <v>0</v>
      </c>
      <c r="F56" s="31"/>
      <c r="G56" s="31">
        <f>IFERROR(IF(VLOOKUP($A56,'[4]Escoja el formato de Salida'!$A$5:$D$9000,4,FALSE)&lt;0,(VLOOKUP($A56,'[4]Escoja el formato de Salida'!$A$5:$D$9000,4,FALSE))*-1,VLOOKUP($A56,'[4]Escoja el formato de Salida'!$A$5:$D$9000,4,FALSE)),0)/1000</f>
        <v>0</v>
      </c>
      <c r="H56" s="31"/>
      <c r="I56" s="31">
        <f t="shared" ref="I56" si="5">E56-G56</f>
        <v>0</v>
      </c>
      <c r="J56" s="31"/>
      <c r="K56" s="32">
        <f>IFERROR(I56/G56*100,0)</f>
        <v>0</v>
      </c>
    </row>
    <row r="57" spans="1:13" x14ac:dyDescent="0.35">
      <c r="A57" s="1">
        <v>2119</v>
      </c>
      <c r="B57" s="1">
        <v>24</v>
      </c>
      <c r="C57" s="29" t="s">
        <v>33</v>
      </c>
      <c r="D57" s="30"/>
      <c r="E57" s="31">
        <f>IFERROR(IF(VLOOKUP($B57,'[1]Escoja el formato de Salida'!$A$5:$D$9000,4,FALSE)&lt;0,(VLOOKUP($B57,'[1]Escoja el formato de Salida'!$A$5:$D$9000,4,FALSE))*-1,VLOOKUP($B57,'[1]Escoja el formato de Salida'!$A$5:$D$9000,4,FALSE)),0)/1000</f>
        <v>0</v>
      </c>
      <c r="F57" s="31"/>
      <c r="G57" s="31">
        <f>IFERROR(IF(VLOOKUP($B57,'[4]Escoja el formato de Salida'!$A$5:$D$9000,4,FALSE)&lt;0,(VLOOKUP($B57,'[4]Escoja el formato de Salida'!$A$5:$D$9000,4,FALSE))*-1,VLOOKUP($B57,'[4]Escoja el formato de Salida'!$A$5:$D$9000,4,FALSE)),0)/1000</f>
        <v>0</v>
      </c>
      <c r="H57" s="31"/>
      <c r="I57" s="31">
        <f>E57-G57</f>
        <v>0</v>
      </c>
      <c r="J57" s="31"/>
      <c r="K57" s="32">
        <f>IFERROR(I57/G57*100,0)</f>
        <v>0</v>
      </c>
    </row>
    <row r="58" spans="1:13" x14ac:dyDescent="0.35">
      <c r="A58" s="1">
        <v>212</v>
      </c>
      <c r="B58" s="1">
        <v>214</v>
      </c>
      <c r="C58" s="29" t="s">
        <v>34</v>
      </c>
      <c r="D58" s="30"/>
      <c r="E58" s="31">
        <f>IFERROR(IF(VLOOKUP($A58,'[1]Escoja el formato de Salida'!$A$5:$D$9000,4,FALSE)&lt;0,(VLOOKUP($A58,'[1]Escoja el formato de Salida'!$A$5:$D$9000,4,FALSE))*-1,VLOOKUP($A58,'[1]Escoja el formato de Salida'!$A$5:$D$9000,4,FALSE)),0)/1000</f>
        <v>5487.03838</v>
      </c>
      <c r="F58" s="31"/>
      <c r="G58" s="31">
        <f>IFERROR(IF(VLOOKUP($A58,'[4]Escoja el formato de Salida'!$A$5:$D$9000,4,FALSE)&lt;0,(VLOOKUP($A58,'[4]Escoja el formato de Salida'!$A$5:$D$9000,4,FALSE))*-1,VLOOKUP($A58,'[4]Escoja el formato de Salida'!$A$5:$D$9000,4,FALSE)),0)/1000</f>
        <v>5010.0342499999997</v>
      </c>
      <c r="H58" s="31"/>
      <c r="I58" s="31">
        <f>E58-G58</f>
        <v>477.00413000000026</v>
      </c>
      <c r="J58" s="31"/>
      <c r="K58" s="32">
        <f>IFERROR(I58/G58*100,0)</f>
        <v>9.5209754304573924</v>
      </c>
    </row>
    <row r="59" spans="1:13" x14ac:dyDescent="0.35">
      <c r="A59" s="1">
        <v>213</v>
      </c>
      <c r="B59" s="1">
        <v>213</v>
      </c>
      <c r="C59" s="29" t="s">
        <v>35</v>
      </c>
      <c r="D59" s="30"/>
      <c r="E59" s="31">
        <f>IFERROR(IF(VLOOKUP($A59,'[1]Escoja el formato de Salida'!$A$5:$D$9000,4,FALSE)&lt;0,(VLOOKUP($A59,'[1]Escoja el formato de Salida'!$A$5:$D$9000,4,FALSE))*-1,VLOOKUP($A59,'[1]Escoja el formato de Salida'!$A$5:$D$9000,4,FALSE)),0)/1000</f>
        <v>161.13538</v>
      </c>
      <c r="F59" s="31"/>
      <c r="G59" s="31">
        <f>IFERROR(IF(VLOOKUP($A59,'[4]Escoja el formato de Salida'!$A$5:$D$9000,4,FALSE)&lt;0,(VLOOKUP($A59,'[4]Escoja el formato de Salida'!$A$5:$D$9000,4,FALSE))*-1,VLOOKUP($A59,'[4]Escoja el formato de Salida'!$A$5:$D$9000,4,FALSE)),0)/1000</f>
        <v>106.46301</v>
      </c>
      <c r="H59" s="31"/>
      <c r="I59" s="31">
        <f t="shared" si="2"/>
        <v>54.672370000000001</v>
      </c>
      <c r="J59" s="31"/>
      <c r="K59" s="32">
        <f>I59/G59*100</f>
        <v>51.353394949100164</v>
      </c>
    </row>
    <row r="60" spans="1:13" x14ac:dyDescent="0.35">
      <c r="A60" s="1">
        <v>22</v>
      </c>
      <c r="B60" s="1">
        <v>22</v>
      </c>
      <c r="C60" s="29" t="s">
        <v>36</v>
      </c>
      <c r="D60" s="30"/>
      <c r="E60" s="31">
        <f>IFERROR(IF(VLOOKUP($A60,'[1]Escoja el formato de Salida'!$A$5:$D$9000,4,FALSE)&lt;0,(VLOOKUP($A60,'[1]Escoja el formato de Salida'!$A$5:$D$9000,4,FALSE))*-1,VLOOKUP($A60,'[1]Escoja el formato de Salida'!$A$5:$D$9000,4,FALSE)),0)/1000</f>
        <v>306819.34367000003</v>
      </c>
      <c r="F60" s="31"/>
      <c r="G60" s="31">
        <f>IFERROR(IF(VLOOKUP($A60,'[4]Escoja el formato de Salida'!$A$5:$D$9000,4,FALSE)&lt;0,(VLOOKUP($A60,'[4]Escoja el formato de Salida'!$A$5:$D$9000,4,FALSE))*-1,VLOOKUP($A60,'[4]Escoja el formato de Salida'!$A$5:$D$9000,4,FALSE)),0)/1000</f>
        <v>297577.05499000003</v>
      </c>
      <c r="H60" s="31"/>
      <c r="I60" s="31">
        <f t="shared" si="2"/>
        <v>9242.2886799999978</v>
      </c>
      <c r="J60" s="31"/>
      <c r="K60" s="32">
        <f t="shared" ref="K60" si="6">IFERROR(I60/G60*100,0)</f>
        <v>3.1058472167185678</v>
      </c>
    </row>
    <row r="61" spans="1:13" x14ac:dyDescent="0.35">
      <c r="C61" s="29"/>
      <c r="D61" s="30"/>
      <c r="E61" s="31"/>
      <c r="F61" s="31"/>
      <c r="G61" s="31"/>
      <c r="H61" s="31"/>
      <c r="I61" s="31"/>
      <c r="J61" s="31"/>
      <c r="K61" s="32"/>
    </row>
    <row r="62" spans="1:13" ht="21" thickBot="1" x14ac:dyDescent="0.4">
      <c r="C62" s="45" t="s">
        <v>37</v>
      </c>
      <c r="D62" s="30"/>
      <c r="E62" s="46">
        <f>SUM(E48,E60)</f>
        <v>518710.70282000001</v>
      </c>
      <c r="F62" s="40"/>
      <c r="G62" s="46">
        <f>SUM(G48,G60)</f>
        <v>505516.00509000005</v>
      </c>
      <c r="H62" s="40"/>
      <c r="I62" s="46">
        <f t="shared" ref="I62" si="7">E62-G62</f>
        <v>13194.697729999956</v>
      </c>
      <c r="J62" s="40"/>
      <c r="K62" s="47">
        <f>I62/G62*100</f>
        <v>2.6101444063380002</v>
      </c>
      <c r="M62" s="31"/>
    </row>
    <row r="63" spans="1:13" ht="21.6" thickTop="1" x14ac:dyDescent="0.4">
      <c r="C63" s="29" t="s">
        <v>3</v>
      </c>
      <c r="D63" s="30"/>
      <c r="E63" s="48"/>
      <c r="F63" s="48"/>
      <c r="G63" s="48"/>
      <c r="H63" s="48"/>
      <c r="I63" s="48"/>
      <c r="J63" s="48"/>
      <c r="K63" s="49"/>
      <c r="L63" s="56"/>
    </row>
    <row r="64" spans="1:13" x14ac:dyDescent="0.35">
      <c r="C64" s="29"/>
      <c r="D64" s="30"/>
      <c r="E64" s="48"/>
      <c r="F64" s="48"/>
      <c r="G64" s="48"/>
      <c r="H64" s="48"/>
      <c r="I64" s="48"/>
      <c r="J64" s="48"/>
      <c r="K64" s="49"/>
    </row>
    <row r="65" spans="1:13" ht="22.2" x14ac:dyDescent="0.5">
      <c r="C65" s="13" t="s">
        <v>38</v>
      </c>
      <c r="D65" s="14"/>
      <c r="E65" s="57"/>
      <c r="F65" s="57"/>
      <c r="G65" s="57"/>
      <c r="K65" s="42"/>
    </row>
    <row r="66" spans="1:13" ht="7.2" customHeight="1" x14ac:dyDescent="0.35">
      <c r="C66" s="29" t="s">
        <v>3</v>
      </c>
      <c r="D66" s="30"/>
      <c r="E66" s="58" t="s">
        <v>3</v>
      </c>
      <c r="F66" s="58"/>
      <c r="G66" s="58" t="s">
        <v>3</v>
      </c>
      <c r="H66" s="58"/>
      <c r="I66" s="30" t="s">
        <v>3</v>
      </c>
      <c r="J66" s="30"/>
      <c r="K66" s="54" t="s">
        <v>3</v>
      </c>
    </row>
    <row r="67" spans="1:13" x14ac:dyDescent="0.35">
      <c r="C67" s="55" t="s">
        <v>39</v>
      </c>
      <c r="D67" s="14"/>
      <c r="E67" s="24">
        <f>SUM(E68:E70)</f>
        <v>130670.8</v>
      </c>
      <c r="F67" s="25"/>
      <c r="G67" s="24">
        <f>SUM(G68:G70)</f>
        <v>117670.8</v>
      </c>
      <c r="H67" s="25"/>
      <c r="I67" s="24">
        <f>E67-G67</f>
        <v>13000</v>
      </c>
      <c r="J67" s="25"/>
      <c r="K67" s="26">
        <f t="shared" ref="K67:K68" si="8">I67/G67*100</f>
        <v>11.047770559901011</v>
      </c>
      <c r="M67" s="31"/>
    </row>
    <row r="68" spans="1:13" x14ac:dyDescent="0.35">
      <c r="A68" s="1">
        <v>311001</v>
      </c>
      <c r="B68" s="1">
        <v>311001</v>
      </c>
      <c r="C68" s="29" t="s">
        <v>40</v>
      </c>
      <c r="D68" s="30"/>
      <c r="E68" s="31">
        <f>IFERROR(IF(VLOOKUP($A68,'[1]Escoja el formato de Salida'!$A$5:$D$9000,4,FALSE)&lt;0,(VLOOKUP($A68,'[1]Escoja el formato de Salida'!$A$5:$D$9000,4,FALSE))*-1,VLOOKUP($A68,'[1]Escoja el formato de Salida'!$A$5:$D$9000,4,FALSE)),0)/1000+IFERROR(IF(VLOOKUP($A69,'[1]Escoja el formato de Salida'!$A$5:$D$9000,4,FALSE)&lt;0,(VLOOKUP($A69,'[1]Escoja el formato de Salida'!$A$5:$D$9000,4,FALSE))*-1,VLOOKUP($A69,'[1]Escoja el formato de Salida'!$A$5:$D$9000,4,FALSE)),0)/1000</f>
        <v>130670.8</v>
      </c>
      <c r="F68" s="31"/>
      <c r="G68" s="31">
        <f>IFERROR(IF(VLOOKUP($A68,'[4]Escoja el formato de Salida'!$A$5:$D$9000,4,FALSE)&lt;0,(VLOOKUP($A68,'[4]Escoja el formato de Salida'!$A$5:$D$9000,4,FALSE))*-1,VLOOKUP($A68,'[4]Escoja el formato de Salida'!$A$5:$D$9000,4,FALSE)),0)/1000+IFERROR(IF(VLOOKUP($A69,'[4]Escoja el formato de Salida'!$A$5:$D$9000,4,FALSE)&lt;0,(VLOOKUP($A69,'[4]Escoja el formato de Salida'!$A$5:$D$9000,4,FALSE))*-1,VLOOKUP($A69,'[4]Escoja el formato de Salida'!$A$5:$D$9000,4,FALSE)),0)/1000</f>
        <v>117670.8</v>
      </c>
      <c r="H68" s="31"/>
      <c r="I68" s="31">
        <f>E68-G68</f>
        <v>13000</v>
      </c>
      <c r="J68" s="31"/>
      <c r="K68" s="32">
        <f t="shared" si="8"/>
        <v>11.047770559901011</v>
      </c>
    </row>
    <row r="69" spans="1:13" ht="26.1" hidden="1" customHeight="1" x14ac:dyDescent="0.35">
      <c r="A69" s="1">
        <v>311101</v>
      </c>
      <c r="B69" s="1">
        <v>311101</v>
      </c>
      <c r="C69" s="29"/>
      <c r="D69" s="30"/>
      <c r="E69" s="31"/>
      <c r="F69" s="31"/>
      <c r="G69" s="31"/>
      <c r="H69" s="31"/>
      <c r="I69" s="31"/>
      <c r="J69" s="31"/>
      <c r="K69" s="32"/>
    </row>
    <row r="70" spans="1:13" hidden="1" x14ac:dyDescent="0.35">
      <c r="A70" s="1">
        <v>311102</v>
      </c>
      <c r="B70" s="1">
        <v>311102</v>
      </c>
      <c r="C70" s="29" t="s">
        <v>41</v>
      </c>
      <c r="D70" s="30"/>
      <c r="E70" s="31">
        <f>-IFERROR(IF(VLOOKUP($B70,'[1]Escoja el formato de Salida'!$A$5:$D$9000,4,FALSE)&lt;0,(VLOOKUP($B70,'[1]Escoja el formato de Salida'!$A$5:$D$9000,4,FALSE))*-1,VLOOKUP($B70,'[1]Escoja el formato de Salida'!$A$5:$D$9000,4,FALSE)),0)/1000</f>
        <v>0</v>
      </c>
      <c r="F70" s="31"/>
      <c r="G70" s="31">
        <f>-IFERROR(IF(VLOOKUP($B70,'[4]Escoja el formato de Salida'!$A$5:$D$9000,4,FALSE)&lt;0,(VLOOKUP($B70,'[4]Escoja el formato de Salida'!$A$5:$D$9000,4,FALSE))*-1,VLOOKUP($B70,'[4]Escoja el formato de Salida'!$A$5:$D$9000,4,FALSE)),0)/1000</f>
        <v>0</v>
      </c>
      <c r="H70" s="31"/>
      <c r="I70" s="31">
        <f t="shared" ref="I70:I74" si="9">E70-G70</f>
        <v>0</v>
      </c>
      <c r="J70" s="31"/>
      <c r="K70" s="32" t="e">
        <f>I70/G70*100</f>
        <v>#DIV/0!</v>
      </c>
    </row>
    <row r="71" spans="1:13" x14ac:dyDescent="0.35">
      <c r="A71" s="1">
        <v>313</v>
      </c>
      <c r="B71" s="1">
        <v>313</v>
      </c>
      <c r="C71" s="29" t="s">
        <v>42</v>
      </c>
      <c r="D71" s="30"/>
      <c r="E71" s="31">
        <f>IFERROR(IF(VLOOKUP($A71,'[1]Escoja el formato de Salida'!$A$5:$D$9000,4,FALSE)&lt;0,(VLOOKUP($A71,'[1]Escoja el formato de Salida'!$A$5:$D$9000,4,FALSE))*-1,VLOOKUP($A71,'[1]Escoja el formato de Salida'!$A$5:$D$9000,4,FALSE)),0)/1000</f>
        <v>46444.610810000006</v>
      </c>
      <c r="F71" s="31"/>
      <c r="G71" s="31">
        <f>IFERROR(IF(VLOOKUP($A71,'[4]Escoja el formato de Salida'!$A$5:$D$9000,4,FALSE)&lt;0,(VLOOKUP($A71,'[4]Escoja el formato de Salida'!$A$5:$D$9000,4,FALSE))*-1,VLOOKUP($A71,'[4]Escoja el formato de Salida'!$A$5:$D$9000,4,FALSE)),0)/1000</f>
        <v>46444.610810000006</v>
      </c>
      <c r="H71" s="31"/>
      <c r="I71" s="31">
        <f t="shared" si="9"/>
        <v>0</v>
      </c>
      <c r="J71" s="31"/>
      <c r="K71" s="32">
        <f>I71/G71*100</f>
        <v>0</v>
      </c>
    </row>
    <row r="72" spans="1:13" x14ac:dyDescent="0.35">
      <c r="A72" s="1">
        <v>321</v>
      </c>
      <c r="B72" s="1">
        <v>321</v>
      </c>
      <c r="C72" s="59" t="s">
        <v>43</v>
      </c>
      <c r="D72" s="30"/>
      <c r="E72" s="31">
        <f>IFERROR(IF(VLOOKUP($A72,'[1]Escoja el formato de Salida'!$A$5:$D$9000,4,FALSE)&lt;0,(VLOOKUP($A72,'[1]Escoja el formato de Salida'!$A$5:$D$9000,4,FALSE))*-1,VLOOKUP($A72,'[1]Escoja el formato de Salida'!$A$5:$D$9000,4,FALSE)),0)/1000</f>
        <v>8007.69661</v>
      </c>
      <c r="F72" s="31"/>
      <c r="G72" s="31">
        <f>IFERROR(IF(VLOOKUP($A72,'[4]Escoja el formato de Salida'!$A$5:$D$9000,4,FALSE)&lt;0,(VLOOKUP($A72,'[4]Escoja el formato de Salida'!$A$5:$D$9000,4,FALSE))*-1,VLOOKUP($A72,'[4]Escoja el formato de Salida'!$A$5:$D$9000,4,FALSE)),0)/1000</f>
        <v>8007.69661</v>
      </c>
      <c r="H72" s="31"/>
      <c r="I72" s="31">
        <f t="shared" si="9"/>
        <v>0</v>
      </c>
      <c r="J72" s="31"/>
      <c r="K72" s="32">
        <f>I72/G72*100</f>
        <v>0</v>
      </c>
    </row>
    <row r="73" spans="1:13" x14ac:dyDescent="0.35">
      <c r="A73" s="1">
        <v>3230010101</v>
      </c>
      <c r="B73" s="1">
        <v>322</v>
      </c>
      <c r="C73" s="29" t="s">
        <v>44</v>
      </c>
      <c r="D73" s="30"/>
      <c r="E73" s="31">
        <f>IFERROR(IF(VLOOKUP($A73,'[1]Escoja el formato de Salida'!$A$5:$D$9000,4,FALSE)&lt;0,(VLOOKUP($A73,'[1]Escoja el formato de Salida'!$A$5:$D$9000,4,FALSE))*-1,VLOOKUP($A73,'[1]Escoja el formato de Salida'!$A$5:$D$9000,4,FALSE)),0)/1000</f>
        <v>4827.8581299999996</v>
      </c>
      <c r="F73" s="31"/>
      <c r="G73" s="31">
        <f>IFERROR(IF(VLOOKUP($A73,'[4]Escoja el formato de Salida'!$A$5:$D$9000,4,FALSE)&lt;0,(VLOOKUP($A73,'[4]Escoja el formato de Salida'!$A$5:$D$9000,4,FALSE))*-1,VLOOKUP($A73,'[4]Escoja el formato de Salida'!$A$5:$D$9000,4,FALSE)),0)/1000</f>
        <v>4870.9845700000005</v>
      </c>
      <c r="H73" s="31"/>
      <c r="I73" s="31">
        <f t="shared" si="9"/>
        <v>-43.126440000000912</v>
      </c>
      <c r="J73" s="31"/>
      <c r="K73" s="32">
        <f>I73/G73*100</f>
        <v>-0.88537418627053688</v>
      </c>
    </row>
    <row r="74" spans="1:13" x14ac:dyDescent="0.35">
      <c r="A74" s="1">
        <v>322</v>
      </c>
      <c r="B74" s="1">
        <v>324</v>
      </c>
      <c r="C74" s="29" t="s">
        <v>45</v>
      </c>
      <c r="D74" s="30"/>
      <c r="E74" s="31">
        <f>IFERROR(IF(VLOOKUP($A74,'[1]Escoja el formato de Salida'!$A$5:$D$9000,4,FALSE)&lt;0,(VLOOKUP($A74,'[1]Escoja el formato de Salida'!$A$5:$D$9000,4,FALSE))*-1,VLOOKUP($A74,'[1]Escoja el formato de Salida'!$A$5:$D$9000,4,FALSE)),0)/1000</f>
        <v>0.87935000000000008</v>
      </c>
      <c r="F74" s="31"/>
      <c r="G74" s="31">
        <f>IFERROR(IF(VLOOKUP($A74,'[4]Escoja el formato de Salida'!$A$5:$D$9000,4,FALSE)&lt;0,(VLOOKUP($A74,'[4]Escoja el formato de Salida'!$A$5:$D$9000,4,FALSE))*-1,VLOOKUP($A74,'[4]Escoja el formato de Salida'!$A$5:$D$9000,4,FALSE)),0)/1000</f>
        <v>0.87935000000000008</v>
      </c>
      <c r="H74" s="31"/>
      <c r="I74" s="31">
        <f t="shared" si="9"/>
        <v>0</v>
      </c>
      <c r="J74" s="31"/>
      <c r="K74" s="32">
        <v>0</v>
      </c>
      <c r="M74" s="43"/>
    </row>
    <row r="75" spans="1:13" x14ac:dyDescent="0.35">
      <c r="C75" s="29"/>
      <c r="D75" s="30"/>
      <c r="E75" s="31"/>
      <c r="F75" s="31"/>
      <c r="G75" s="31"/>
      <c r="H75" s="31"/>
      <c r="I75" s="31"/>
      <c r="J75" s="31"/>
      <c r="K75" s="32"/>
    </row>
    <row r="76" spans="1:13" x14ac:dyDescent="0.35">
      <c r="C76" s="45" t="s">
        <v>46</v>
      </c>
      <c r="D76" s="10"/>
      <c r="E76" s="24">
        <f>SUM(E77:E78)</f>
        <v>4911.7</v>
      </c>
      <c r="F76" s="24">
        <f t="shared" ref="F76" si="10">SUM(F77:F78)</f>
        <v>0</v>
      </c>
      <c r="G76" s="24">
        <f>SUM(G77:G78)</f>
        <v>18592.81351</v>
      </c>
      <c r="H76" s="40"/>
      <c r="I76" s="24">
        <f>SUM(I77:I80)</f>
        <v>-27362.227020000002</v>
      </c>
      <c r="J76" s="40"/>
      <c r="K76" s="26">
        <f>SUM(K77:K80)</f>
        <v>20.180263647350145</v>
      </c>
    </row>
    <row r="77" spans="1:13" x14ac:dyDescent="0.35">
      <c r="C77" s="29" t="s">
        <v>47</v>
      </c>
      <c r="E77" s="31">
        <v>0</v>
      </c>
      <c r="F77" s="31"/>
      <c r="G77" s="31">
        <v>0</v>
      </c>
      <c r="H77" s="31"/>
      <c r="I77" s="31">
        <f t="shared" ref="I77" si="11">E77-G77</f>
        <v>0</v>
      </c>
      <c r="J77" s="31"/>
      <c r="K77" s="32">
        <v>0</v>
      </c>
    </row>
    <row r="78" spans="1:13" x14ac:dyDescent="0.35">
      <c r="C78" s="45" t="s">
        <v>46</v>
      </c>
      <c r="E78" s="40">
        <f>+E79+E80</f>
        <v>4911.7</v>
      </c>
      <c r="F78" s="31"/>
      <c r="G78" s="40">
        <f>+G79+G80</f>
        <v>18592.81351</v>
      </c>
      <c r="H78" s="31"/>
      <c r="I78" s="40">
        <f>E78-G78</f>
        <v>-13681.113509999999</v>
      </c>
      <c r="J78" s="40"/>
      <c r="K78" s="41">
        <f t="shared" ref="K78" si="12">I78/G78*100</f>
        <v>-73.58280392928009</v>
      </c>
      <c r="M78" s="43"/>
    </row>
    <row r="79" spans="1:13" x14ac:dyDescent="0.35">
      <c r="A79" s="1">
        <v>314</v>
      </c>
      <c r="B79" s="1">
        <v>314</v>
      </c>
      <c r="C79" s="29" t="s">
        <v>46</v>
      </c>
      <c r="E79" s="31">
        <f>IFERROR(IF(VLOOKUP($A79,'[1]Escoja el formato de Salida'!$A$5:$D$9000,4,FALSE)&lt;0,(VLOOKUP($A79,'[1]Escoja el formato de Salida'!$A$5:$D$9000,4,FALSE))*-1,VLOOKUP($A79,'[1]Escoja el formato de Salida'!$A$5:$D$9000,4,FALSE)),0)/1000</f>
        <v>0</v>
      </c>
      <c r="F79" s="31"/>
      <c r="G79" s="31">
        <f>IFERROR(IF(VLOOKUP($A79,'[4]Escoja el formato de Salida'!$A$5:$D$9000,4,FALSE)&lt;0,(VLOOKUP($A79,'[4]Escoja el formato de Salida'!$A$5:$D$9000,4,FALSE))*-1,VLOOKUP($A79,'[4]Escoja el formato de Salida'!$A$5:$D$9000,4,FALSE)),0)/1000</f>
        <v>16057.91351</v>
      </c>
      <c r="H79" s="31"/>
      <c r="I79" s="31">
        <f>E79-G79</f>
        <v>-16057.91351</v>
      </c>
      <c r="J79" s="31"/>
      <c r="K79" s="32">
        <v>0</v>
      </c>
    </row>
    <row r="80" spans="1:13" x14ac:dyDescent="0.35">
      <c r="C80" s="7" t="s">
        <v>48</v>
      </c>
      <c r="E80" s="31">
        <v>4911.7</v>
      </c>
      <c r="F80" s="61"/>
      <c r="G80" s="31">
        <v>2534.9</v>
      </c>
      <c r="H80" s="40"/>
      <c r="I80" s="31">
        <f>E80-G80</f>
        <v>2376.7999999999997</v>
      </c>
      <c r="J80" s="31"/>
      <c r="K80" s="32">
        <f>I80/G80*100</f>
        <v>93.763067576630235</v>
      </c>
    </row>
    <row r="81" spans="2:13" ht="21" thickBot="1" x14ac:dyDescent="0.4">
      <c r="C81" s="45" t="s">
        <v>49</v>
      </c>
      <c r="D81" s="30"/>
      <c r="E81" s="46">
        <f>E67+E71+E72+E73+E74+E75+E80+E79</f>
        <v>194863.54490000004</v>
      </c>
      <c r="F81" s="40"/>
      <c r="G81" s="46">
        <f>G67+G71+G72+G73+G74+G75+G80+G79</f>
        <v>195587.78485000003</v>
      </c>
      <c r="H81" s="40"/>
      <c r="I81" s="46">
        <f>I67+I71+I72+I73+I74+I75+I78</f>
        <v>-724.23994999999923</v>
      </c>
      <c r="J81" s="40"/>
      <c r="K81" s="47">
        <f>I81/G81*100</f>
        <v>-0.37028894752064018</v>
      </c>
      <c r="M81" s="62"/>
    </row>
    <row r="82" spans="2:13" ht="21" thickTop="1" x14ac:dyDescent="0.35">
      <c r="C82" s="29"/>
      <c r="D82" s="30"/>
      <c r="E82" s="63"/>
      <c r="F82" s="63"/>
      <c r="G82" s="63"/>
      <c r="H82" s="63"/>
      <c r="I82" s="63"/>
      <c r="J82" s="63"/>
      <c r="K82" s="64"/>
    </row>
    <row r="83" spans="2:13" ht="21.75" customHeight="1" thickBot="1" x14ac:dyDescent="0.4">
      <c r="C83" s="29" t="s">
        <v>50</v>
      </c>
      <c r="D83" s="30"/>
      <c r="E83" s="65">
        <f>E62+E81</f>
        <v>713574.2477200001</v>
      </c>
      <c r="F83" s="40"/>
      <c r="G83" s="65">
        <f>G62+G81</f>
        <v>701103.78994000005</v>
      </c>
      <c r="H83" s="40"/>
      <c r="I83" s="65">
        <f>E83-G83</f>
        <v>12470.457780000055</v>
      </c>
      <c r="J83" s="40"/>
      <c r="K83" s="66">
        <f>I83/G83*100</f>
        <v>1.7786892552766356</v>
      </c>
      <c r="L83" s="1" t="s">
        <v>3</v>
      </c>
      <c r="M83" s="31"/>
    </row>
    <row r="84" spans="2:13" ht="8.6999999999999993" customHeight="1" thickTop="1" x14ac:dyDescent="0.35">
      <c r="C84" s="29" t="s">
        <v>3</v>
      </c>
      <c r="D84" s="30"/>
      <c r="E84" s="48"/>
      <c r="F84" s="48"/>
      <c r="G84" s="48"/>
      <c r="H84" s="48"/>
      <c r="I84" s="48"/>
      <c r="J84" s="48"/>
      <c r="K84" s="49"/>
    </row>
    <row r="85" spans="2:13" ht="7.2" customHeight="1" x14ac:dyDescent="0.35">
      <c r="C85" s="29"/>
      <c r="D85" s="30"/>
      <c r="E85" s="48"/>
      <c r="F85" s="48"/>
      <c r="G85" s="48"/>
      <c r="H85" s="48"/>
      <c r="I85" s="48"/>
      <c r="J85" s="48"/>
      <c r="K85" s="49"/>
    </row>
    <row r="86" spans="2:13" ht="6.75" customHeight="1" x14ac:dyDescent="0.35">
      <c r="C86" s="29"/>
      <c r="D86" s="30"/>
      <c r="E86" s="67" t="s">
        <v>3</v>
      </c>
      <c r="F86" s="67"/>
      <c r="G86" s="67" t="s">
        <v>3</v>
      </c>
      <c r="H86" s="48"/>
      <c r="I86" s="48"/>
      <c r="J86" s="48"/>
      <c r="K86" s="49"/>
    </row>
    <row r="87" spans="2:13" ht="21" hidden="1" thickBot="1" x14ac:dyDescent="0.4">
      <c r="B87" s="1">
        <v>93</v>
      </c>
      <c r="C87" s="29" t="s">
        <v>51</v>
      </c>
      <c r="D87" s="30"/>
      <c r="E87" s="68">
        <f>+E43</f>
        <v>351229.25143</v>
      </c>
      <c r="F87" s="31"/>
      <c r="G87" s="68">
        <f>+G43</f>
        <v>350945.66042999999</v>
      </c>
      <c r="H87" s="31"/>
      <c r="I87" s="68">
        <f>E87-G87</f>
        <v>283.5910000000149</v>
      </c>
      <c r="J87" s="31"/>
      <c r="K87" s="69">
        <f>I87/G87*100</f>
        <v>8.0807666820140178E-2</v>
      </c>
      <c r="M87" s="31"/>
    </row>
    <row r="88" spans="2:13" ht="16.5" hidden="1" customHeight="1" thickTop="1" x14ac:dyDescent="0.35">
      <c r="C88" s="7" t="s">
        <v>3</v>
      </c>
      <c r="E88" s="48"/>
      <c r="F88" s="48"/>
      <c r="G88" s="48"/>
      <c r="H88" s="48"/>
      <c r="I88" s="48"/>
      <c r="J88" s="48"/>
      <c r="K88" s="49"/>
    </row>
    <row r="89" spans="2:13" hidden="1" x14ac:dyDescent="0.35">
      <c r="C89" s="7"/>
      <c r="E89" s="48"/>
      <c r="F89" s="48"/>
      <c r="G89" s="48"/>
      <c r="H89" s="48"/>
      <c r="I89" s="48"/>
      <c r="J89" s="48"/>
      <c r="K89" s="49"/>
    </row>
    <row r="90" spans="2:13" ht="27" hidden="1" customHeight="1" x14ac:dyDescent="0.35">
      <c r="C90" s="70" t="s">
        <v>52</v>
      </c>
      <c r="D90" s="71"/>
      <c r="E90" s="48"/>
      <c r="F90" s="48"/>
      <c r="G90" s="48"/>
      <c r="H90" s="48"/>
      <c r="I90" s="48"/>
      <c r="J90" s="48"/>
      <c r="K90" s="49"/>
    </row>
    <row r="91" spans="2:13" ht="21" thickBot="1" x14ac:dyDescent="0.4">
      <c r="C91" s="72"/>
      <c r="D91" s="73"/>
      <c r="E91" s="74"/>
      <c r="F91" s="74"/>
      <c r="G91" s="74"/>
      <c r="H91" s="73"/>
      <c r="I91" s="73"/>
      <c r="J91" s="73"/>
      <c r="K91" s="75"/>
    </row>
    <row r="92" spans="2:13" ht="21" thickTop="1" x14ac:dyDescent="0.35">
      <c r="C92" s="7"/>
      <c r="E92" s="31"/>
      <c r="G92" s="31"/>
      <c r="K92" s="42"/>
    </row>
    <row r="93" spans="2:13" ht="21" thickBot="1" x14ac:dyDescent="0.4">
      <c r="C93" s="72"/>
      <c r="D93" s="73"/>
      <c r="E93" s="73"/>
      <c r="F93" s="73"/>
      <c r="G93" s="73"/>
      <c r="H93" s="73"/>
      <c r="I93" s="73"/>
      <c r="J93" s="73"/>
      <c r="K93" s="75"/>
    </row>
    <row r="94" spans="2:13" ht="21" thickTop="1" x14ac:dyDescent="0.35"/>
    <row r="95" spans="2:13" x14ac:dyDescent="0.35">
      <c r="E95" s="146">
        <f>+E36-E83</f>
        <v>-0.85407000011764467</v>
      </c>
      <c r="G95" s="146">
        <f>+G36-G83</f>
        <v>-7.2299998719245195E-3</v>
      </c>
      <c r="I95" s="76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9D71-63C3-45FB-BCF1-1D6E9DBD9DE8}">
  <dimension ref="A1"/>
  <sheetViews>
    <sheetView workbookViewId="0">
      <selection sqref="A1:I91"/>
    </sheetView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08F1C-5804-4628-AECA-BFF7C8154670}">
  <sheetPr>
    <pageSetUpPr fitToPage="1"/>
  </sheetPr>
  <dimension ref="A1:DZ59"/>
  <sheetViews>
    <sheetView showGridLines="0" zoomScale="80" zoomScaleNormal="80" zoomScaleSheetLayoutView="90" workbookViewId="0">
      <selection activeCell="C13" sqref="C13"/>
    </sheetView>
  </sheetViews>
  <sheetFormatPr baseColWidth="10" defaultColWidth="10" defaultRowHeight="13.2" x14ac:dyDescent="0.25"/>
  <cols>
    <col min="1" max="1" width="11.33203125" style="77" customWidth="1"/>
    <col min="2" max="2" width="11.33203125" style="78" customWidth="1"/>
    <col min="3" max="3" width="53.109375" style="144" customWidth="1"/>
    <col min="4" max="4" width="14.5546875" style="94" customWidth="1"/>
    <col min="5" max="5" width="1.5546875" style="94" customWidth="1"/>
    <col min="6" max="6" width="14.33203125" style="94" customWidth="1"/>
    <col min="7" max="7" width="1.5546875" style="94" customWidth="1"/>
    <col min="8" max="8" width="14.88671875" style="94" customWidth="1"/>
    <col min="9" max="9" width="1.5546875" style="94" customWidth="1"/>
    <col min="10" max="10" width="13.6640625" style="94" bestFit="1" customWidth="1"/>
    <col min="11" max="44" width="12.5546875" style="77" customWidth="1"/>
    <col min="45" max="69" width="10" style="77" customWidth="1"/>
    <col min="70" max="70" width="9.5546875" style="77" customWidth="1"/>
    <col min="71" max="71" width="0.33203125" style="77" hidden="1" customWidth="1"/>
    <col min="72" max="88" width="10" style="77" hidden="1" customWidth="1"/>
    <col min="89" max="89" width="1.109375" style="77" customWidth="1"/>
    <col min="90" max="97" width="10" style="77" hidden="1" customWidth="1"/>
    <col min="98" max="98" width="2.33203125" style="77" customWidth="1"/>
    <col min="99" max="106" width="10" style="77" hidden="1" customWidth="1"/>
    <col min="107" max="107" width="0.33203125" style="77" hidden="1" customWidth="1"/>
    <col min="108" max="122" width="10" style="77" hidden="1" customWidth="1"/>
    <col min="123" max="123" width="0.33203125" style="77" customWidth="1"/>
    <col min="124" max="130" width="10" style="77" hidden="1" customWidth="1"/>
    <col min="131" max="258" width="10" style="77"/>
    <col min="259" max="259" width="53.109375" style="77" customWidth="1"/>
    <col min="260" max="260" width="10.5546875" style="77" bestFit="1" customWidth="1"/>
    <col min="261" max="261" width="1.5546875" style="77" customWidth="1"/>
    <col min="262" max="262" width="9.88671875" style="77" bestFit="1" customWidth="1"/>
    <col min="263" max="263" width="1.5546875" style="77" customWidth="1"/>
    <col min="264" max="264" width="13.6640625" style="77" customWidth="1"/>
    <col min="265" max="265" width="1.5546875" style="77" customWidth="1"/>
    <col min="266" max="266" width="10.6640625" style="77" customWidth="1"/>
    <col min="267" max="300" width="12.5546875" style="77" customWidth="1"/>
    <col min="301" max="325" width="10" style="77" customWidth="1"/>
    <col min="326" max="326" width="9.5546875" style="77" customWidth="1"/>
    <col min="327" max="344" width="0" style="77" hidden="1" customWidth="1"/>
    <col min="345" max="345" width="1.109375" style="77" customWidth="1"/>
    <col min="346" max="353" width="0" style="77" hidden="1" customWidth="1"/>
    <col min="354" max="354" width="2.33203125" style="77" customWidth="1"/>
    <col min="355" max="378" width="0" style="77" hidden="1" customWidth="1"/>
    <col min="379" max="379" width="0.33203125" style="77" customWidth="1"/>
    <col min="380" max="386" width="0" style="77" hidden="1" customWidth="1"/>
    <col min="387" max="514" width="10" style="77"/>
    <col min="515" max="515" width="53.109375" style="77" customWidth="1"/>
    <col min="516" max="516" width="10.5546875" style="77" bestFit="1" customWidth="1"/>
    <col min="517" max="517" width="1.5546875" style="77" customWidth="1"/>
    <col min="518" max="518" width="9.88671875" style="77" bestFit="1" customWidth="1"/>
    <col min="519" max="519" width="1.5546875" style="77" customWidth="1"/>
    <col min="520" max="520" width="13.6640625" style="77" customWidth="1"/>
    <col min="521" max="521" width="1.5546875" style="77" customWidth="1"/>
    <col min="522" max="522" width="10.6640625" style="77" customWidth="1"/>
    <col min="523" max="556" width="12.5546875" style="77" customWidth="1"/>
    <col min="557" max="581" width="10" style="77" customWidth="1"/>
    <col min="582" max="582" width="9.5546875" style="77" customWidth="1"/>
    <col min="583" max="600" width="0" style="77" hidden="1" customWidth="1"/>
    <col min="601" max="601" width="1.109375" style="77" customWidth="1"/>
    <col min="602" max="609" width="0" style="77" hidden="1" customWidth="1"/>
    <col min="610" max="610" width="2.33203125" style="77" customWidth="1"/>
    <col min="611" max="634" width="0" style="77" hidden="1" customWidth="1"/>
    <col min="635" max="635" width="0.33203125" style="77" customWidth="1"/>
    <col min="636" max="642" width="0" style="77" hidden="1" customWidth="1"/>
    <col min="643" max="770" width="10" style="77"/>
    <col min="771" max="771" width="53.109375" style="77" customWidth="1"/>
    <col min="772" max="772" width="10.5546875" style="77" bestFit="1" customWidth="1"/>
    <col min="773" max="773" width="1.5546875" style="77" customWidth="1"/>
    <col min="774" max="774" width="9.88671875" style="77" bestFit="1" customWidth="1"/>
    <col min="775" max="775" width="1.5546875" style="77" customWidth="1"/>
    <col min="776" max="776" width="13.6640625" style="77" customWidth="1"/>
    <col min="777" max="777" width="1.5546875" style="77" customWidth="1"/>
    <col min="778" max="778" width="10.6640625" style="77" customWidth="1"/>
    <col min="779" max="812" width="12.5546875" style="77" customWidth="1"/>
    <col min="813" max="837" width="10" style="77" customWidth="1"/>
    <col min="838" max="838" width="9.5546875" style="77" customWidth="1"/>
    <col min="839" max="856" width="0" style="77" hidden="1" customWidth="1"/>
    <col min="857" max="857" width="1.109375" style="77" customWidth="1"/>
    <col min="858" max="865" width="0" style="77" hidden="1" customWidth="1"/>
    <col min="866" max="866" width="2.33203125" style="77" customWidth="1"/>
    <col min="867" max="890" width="0" style="77" hidden="1" customWidth="1"/>
    <col min="891" max="891" width="0.33203125" style="77" customWidth="1"/>
    <col min="892" max="898" width="0" style="77" hidden="1" customWidth="1"/>
    <col min="899" max="1026" width="10" style="77"/>
    <col min="1027" max="1027" width="53.109375" style="77" customWidth="1"/>
    <col min="1028" max="1028" width="10.5546875" style="77" bestFit="1" customWidth="1"/>
    <col min="1029" max="1029" width="1.5546875" style="77" customWidth="1"/>
    <col min="1030" max="1030" width="9.88671875" style="77" bestFit="1" customWidth="1"/>
    <col min="1031" max="1031" width="1.5546875" style="77" customWidth="1"/>
    <col min="1032" max="1032" width="13.6640625" style="77" customWidth="1"/>
    <col min="1033" max="1033" width="1.5546875" style="77" customWidth="1"/>
    <col min="1034" max="1034" width="10.6640625" style="77" customWidth="1"/>
    <col min="1035" max="1068" width="12.5546875" style="77" customWidth="1"/>
    <col min="1069" max="1093" width="10" style="77" customWidth="1"/>
    <col min="1094" max="1094" width="9.5546875" style="77" customWidth="1"/>
    <col min="1095" max="1112" width="0" style="77" hidden="1" customWidth="1"/>
    <col min="1113" max="1113" width="1.109375" style="77" customWidth="1"/>
    <col min="1114" max="1121" width="0" style="77" hidden="1" customWidth="1"/>
    <col min="1122" max="1122" width="2.33203125" style="77" customWidth="1"/>
    <col min="1123" max="1146" width="0" style="77" hidden="1" customWidth="1"/>
    <col min="1147" max="1147" width="0.33203125" style="77" customWidth="1"/>
    <col min="1148" max="1154" width="0" style="77" hidden="1" customWidth="1"/>
    <col min="1155" max="1282" width="10" style="77"/>
    <col min="1283" max="1283" width="53.109375" style="77" customWidth="1"/>
    <col min="1284" max="1284" width="10.5546875" style="77" bestFit="1" customWidth="1"/>
    <col min="1285" max="1285" width="1.5546875" style="77" customWidth="1"/>
    <col min="1286" max="1286" width="9.88671875" style="77" bestFit="1" customWidth="1"/>
    <col min="1287" max="1287" width="1.5546875" style="77" customWidth="1"/>
    <col min="1288" max="1288" width="13.6640625" style="77" customWidth="1"/>
    <col min="1289" max="1289" width="1.5546875" style="77" customWidth="1"/>
    <col min="1290" max="1290" width="10.6640625" style="77" customWidth="1"/>
    <col min="1291" max="1324" width="12.5546875" style="77" customWidth="1"/>
    <col min="1325" max="1349" width="10" style="77" customWidth="1"/>
    <col min="1350" max="1350" width="9.5546875" style="77" customWidth="1"/>
    <col min="1351" max="1368" width="0" style="77" hidden="1" customWidth="1"/>
    <col min="1369" max="1369" width="1.109375" style="77" customWidth="1"/>
    <col min="1370" max="1377" width="0" style="77" hidden="1" customWidth="1"/>
    <col min="1378" max="1378" width="2.33203125" style="77" customWidth="1"/>
    <col min="1379" max="1402" width="0" style="77" hidden="1" customWidth="1"/>
    <col min="1403" max="1403" width="0.33203125" style="77" customWidth="1"/>
    <col min="1404" max="1410" width="0" style="77" hidden="1" customWidth="1"/>
    <col min="1411" max="1538" width="10" style="77"/>
    <col min="1539" max="1539" width="53.109375" style="77" customWidth="1"/>
    <col min="1540" max="1540" width="10.5546875" style="77" bestFit="1" customWidth="1"/>
    <col min="1541" max="1541" width="1.5546875" style="77" customWidth="1"/>
    <col min="1542" max="1542" width="9.88671875" style="77" bestFit="1" customWidth="1"/>
    <col min="1543" max="1543" width="1.5546875" style="77" customWidth="1"/>
    <col min="1544" max="1544" width="13.6640625" style="77" customWidth="1"/>
    <col min="1545" max="1545" width="1.5546875" style="77" customWidth="1"/>
    <col min="1546" max="1546" width="10.6640625" style="77" customWidth="1"/>
    <col min="1547" max="1580" width="12.5546875" style="77" customWidth="1"/>
    <col min="1581" max="1605" width="10" style="77" customWidth="1"/>
    <col min="1606" max="1606" width="9.5546875" style="77" customWidth="1"/>
    <col min="1607" max="1624" width="0" style="77" hidden="1" customWidth="1"/>
    <col min="1625" max="1625" width="1.109375" style="77" customWidth="1"/>
    <col min="1626" max="1633" width="0" style="77" hidden="1" customWidth="1"/>
    <col min="1634" max="1634" width="2.33203125" style="77" customWidth="1"/>
    <col min="1635" max="1658" width="0" style="77" hidden="1" customWidth="1"/>
    <col min="1659" max="1659" width="0.33203125" style="77" customWidth="1"/>
    <col min="1660" max="1666" width="0" style="77" hidden="1" customWidth="1"/>
    <col min="1667" max="1794" width="10" style="77"/>
    <col min="1795" max="1795" width="53.109375" style="77" customWidth="1"/>
    <col min="1796" max="1796" width="10.5546875" style="77" bestFit="1" customWidth="1"/>
    <col min="1797" max="1797" width="1.5546875" style="77" customWidth="1"/>
    <col min="1798" max="1798" width="9.88671875" style="77" bestFit="1" customWidth="1"/>
    <col min="1799" max="1799" width="1.5546875" style="77" customWidth="1"/>
    <col min="1800" max="1800" width="13.6640625" style="77" customWidth="1"/>
    <col min="1801" max="1801" width="1.5546875" style="77" customWidth="1"/>
    <col min="1802" max="1802" width="10.6640625" style="77" customWidth="1"/>
    <col min="1803" max="1836" width="12.5546875" style="77" customWidth="1"/>
    <col min="1837" max="1861" width="10" style="77" customWidth="1"/>
    <col min="1862" max="1862" width="9.5546875" style="77" customWidth="1"/>
    <col min="1863" max="1880" width="0" style="77" hidden="1" customWidth="1"/>
    <col min="1881" max="1881" width="1.109375" style="77" customWidth="1"/>
    <col min="1882" max="1889" width="0" style="77" hidden="1" customWidth="1"/>
    <col min="1890" max="1890" width="2.33203125" style="77" customWidth="1"/>
    <col min="1891" max="1914" width="0" style="77" hidden="1" customWidth="1"/>
    <col min="1915" max="1915" width="0.33203125" style="77" customWidth="1"/>
    <col min="1916" max="1922" width="0" style="77" hidden="1" customWidth="1"/>
    <col min="1923" max="2050" width="10" style="77"/>
    <col min="2051" max="2051" width="53.109375" style="77" customWidth="1"/>
    <col min="2052" max="2052" width="10.5546875" style="77" bestFit="1" customWidth="1"/>
    <col min="2053" max="2053" width="1.5546875" style="77" customWidth="1"/>
    <col min="2054" max="2054" width="9.88671875" style="77" bestFit="1" customWidth="1"/>
    <col min="2055" max="2055" width="1.5546875" style="77" customWidth="1"/>
    <col min="2056" max="2056" width="13.6640625" style="77" customWidth="1"/>
    <col min="2057" max="2057" width="1.5546875" style="77" customWidth="1"/>
    <col min="2058" max="2058" width="10.6640625" style="77" customWidth="1"/>
    <col min="2059" max="2092" width="12.5546875" style="77" customWidth="1"/>
    <col min="2093" max="2117" width="10" style="77" customWidth="1"/>
    <col min="2118" max="2118" width="9.5546875" style="77" customWidth="1"/>
    <col min="2119" max="2136" width="0" style="77" hidden="1" customWidth="1"/>
    <col min="2137" max="2137" width="1.109375" style="77" customWidth="1"/>
    <col min="2138" max="2145" width="0" style="77" hidden="1" customWidth="1"/>
    <col min="2146" max="2146" width="2.33203125" style="77" customWidth="1"/>
    <col min="2147" max="2170" width="0" style="77" hidden="1" customWidth="1"/>
    <col min="2171" max="2171" width="0.33203125" style="77" customWidth="1"/>
    <col min="2172" max="2178" width="0" style="77" hidden="1" customWidth="1"/>
    <col min="2179" max="2306" width="10" style="77"/>
    <col min="2307" max="2307" width="53.109375" style="77" customWidth="1"/>
    <col min="2308" max="2308" width="10.5546875" style="77" bestFit="1" customWidth="1"/>
    <col min="2309" max="2309" width="1.5546875" style="77" customWidth="1"/>
    <col min="2310" max="2310" width="9.88671875" style="77" bestFit="1" customWidth="1"/>
    <col min="2311" max="2311" width="1.5546875" style="77" customWidth="1"/>
    <col min="2312" max="2312" width="13.6640625" style="77" customWidth="1"/>
    <col min="2313" max="2313" width="1.5546875" style="77" customWidth="1"/>
    <col min="2314" max="2314" width="10.6640625" style="77" customWidth="1"/>
    <col min="2315" max="2348" width="12.5546875" style="77" customWidth="1"/>
    <col min="2349" max="2373" width="10" style="77" customWidth="1"/>
    <col min="2374" max="2374" width="9.5546875" style="77" customWidth="1"/>
    <col min="2375" max="2392" width="0" style="77" hidden="1" customWidth="1"/>
    <col min="2393" max="2393" width="1.109375" style="77" customWidth="1"/>
    <col min="2394" max="2401" width="0" style="77" hidden="1" customWidth="1"/>
    <col min="2402" max="2402" width="2.33203125" style="77" customWidth="1"/>
    <col min="2403" max="2426" width="0" style="77" hidden="1" customWidth="1"/>
    <col min="2427" max="2427" width="0.33203125" style="77" customWidth="1"/>
    <col min="2428" max="2434" width="0" style="77" hidden="1" customWidth="1"/>
    <col min="2435" max="2562" width="10" style="77"/>
    <col min="2563" max="2563" width="53.109375" style="77" customWidth="1"/>
    <col min="2564" max="2564" width="10.5546875" style="77" bestFit="1" customWidth="1"/>
    <col min="2565" max="2565" width="1.5546875" style="77" customWidth="1"/>
    <col min="2566" max="2566" width="9.88671875" style="77" bestFit="1" customWidth="1"/>
    <col min="2567" max="2567" width="1.5546875" style="77" customWidth="1"/>
    <col min="2568" max="2568" width="13.6640625" style="77" customWidth="1"/>
    <col min="2569" max="2569" width="1.5546875" style="77" customWidth="1"/>
    <col min="2570" max="2570" width="10.6640625" style="77" customWidth="1"/>
    <col min="2571" max="2604" width="12.5546875" style="77" customWidth="1"/>
    <col min="2605" max="2629" width="10" style="77" customWidth="1"/>
    <col min="2630" max="2630" width="9.5546875" style="77" customWidth="1"/>
    <col min="2631" max="2648" width="0" style="77" hidden="1" customWidth="1"/>
    <col min="2649" max="2649" width="1.109375" style="77" customWidth="1"/>
    <col min="2650" max="2657" width="0" style="77" hidden="1" customWidth="1"/>
    <col min="2658" max="2658" width="2.33203125" style="77" customWidth="1"/>
    <col min="2659" max="2682" width="0" style="77" hidden="1" customWidth="1"/>
    <col min="2683" max="2683" width="0.33203125" style="77" customWidth="1"/>
    <col min="2684" max="2690" width="0" style="77" hidden="1" customWidth="1"/>
    <col min="2691" max="2818" width="10" style="77"/>
    <col min="2819" max="2819" width="53.109375" style="77" customWidth="1"/>
    <col min="2820" max="2820" width="10.5546875" style="77" bestFit="1" customWidth="1"/>
    <col min="2821" max="2821" width="1.5546875" style="77" customWidth="1"/>
    <col min="2822" max="2822" width="9.88671875" style="77" bestFit="1" customWidth="1"/>
    <col min="2823" max="2823" width="1.5546875" style="77" customWidth="1"/>
    <col min="2824" max="2824" width="13.6640625" style="77" customWidth="1"/>
    <col min="2825" max="2825" width="1.5546875" style="77" customWidth="1"/>
    <col min="2826" max="2826" width="10.6640625" style="77" customWidth="1"/>
    <col min="2827" max="2860" width="12.5546875" style="77" customWidth="1"/>
    <col min="2861" max="2885" width="10" style="77" customWidth="1"/>
    <col min="2886" max="2886" width="9.5546875" style="77" customWidth="1"/>
    <col min="2887" max="2904" width="0" style="77" hidden="1" customWidth="1"/>
    <col min="2905" max="2905" width="1.109375" style="77" customWidth="1"/>
    <col min="2906" max="2913" width="0" style="77" hidden="1" customWidth="1"/>
    <col min="2914" max="2914" width="2.33203125" style="77" customWidth="1"/>
    <col min="2915" max="2938" width="0" style="77" hidden="1" customWidth="1"/>
    <col min="2939" max="2939" width="0.33203125" style="77" customWidth="1"/>
    <col min="2940" max="2946" width="0" style="77" hidden="1" customWidth="1"/>
    <col min="2947" max="3074" width="10" style="77"/>
    <col min="3075" max="3075" width="53.109375" style="77" customWidth="1"/>
    <col min="3076" max="3076" width="10.5546875" style="77" bestFit="1" customWidth="1"/>
    <col min="3077" max="3077" width="1.5546875" style="77" customWidth="1"/>
    <col min="3078" max="3078" width="9.88671875" style="77" bestFit="1" customWidth="1"/>
    <col min="3079" max="3079" width="1.5546875" style="77" customWidth="1"/>
    <col min="3080" max="3080" width="13.6640625" style="77" customWidth="1"/>
    <col min="3081" max="3081" width="1.5546875" style="77" customWidth="1"/>
    <col min="3082" max="3082" width="10.6640625" style="77" customWidth="1"/>
    <col min="3083" max="3116" width="12.5546875" style="77" customWidth="1"/>
    <col min="3117" max="3141" width="10" style="77" customWidth="1"/>
    <col min="3142" max="3142" width="9.5546875" style="77" customWidth="1"/>
    <col min="3143" max="3160" width="0" style="77" hidden="1" customWidth="1"/>
    <col min="3161" max="3161" width="1.109375" style="77" customWidth="1"/>
    <col min="3162" max="3169" width="0" style="77" hidden="1" customWidth="1"/>
    <col min="3170" max="3170" width="2.33203125" style="77" customWidth="1"/>
    <col min="3171" max="3194" width="0" style="77" hidden="1" customWidth="1"/>
    <col min="3195" max="3195" width="0.33203125" style="77" customWidth="1"/>
    <col min="3196" max="3202" width="0" style="77" hidden="1" customWidth="1"/>
    <col min="3203" max="3330" width="10" style="77"/>
    <col min="3331" max="3331" width="53.109375" style="77" customWidth="1"/>
    <col min="3332" max="3332" width="10.5546875" style="77" bestFit="1" customWidth="1"/>
    <col min="3333" max="3333" width="1.5546875" style="77" customWidth="1"/>
    <col min="3334" max="3334" width="9.88671875" style="77" bestFit="1" customWidth="1"/>
    <col min="3335" max="3335" width="1.5546875" style="77" customWidth="1"/>
    <col min="3336" max="3336" width="13.6640625" style="77" customWidth="1"/>
    <col min="3337" max="3337" width="1.5546875" style="77" customWidth="1"/>
    <col min="3338" max="3338" width="10.6640625" style="77" customWidth="1"/>
    <col min="3339" max="3372" width="12.5546875" style="77" customWidth="1"/>
    <col min="3373" max="3397" width="10" style="77" customWidth="1"/>
    <col min="3398" max="3398" width="9.5546875" style="77" customWidth="1"/>
    <col min="3399" max="3416" width="0" style="77" hidden="1" customWidth="1"/>
    <col min="3417" max="3417" width="1.109375" style="77" customWidth="1"/>
    <col min="3418" max="3425" width="0" style="77" hidden="1" customWidth="1"/>
    <col min="3426" max="3426" width="2.33203125" style="77" customWidth="1"/>
    <col min="3427" max="3450" width="0" style="77" hidden="1" customWidth="1"/>
    <col min="3451" max="3451" width="0.33203125" style="77" customWidth="1"/>
    <col min="3452" max="3458" width="0" style="77" hidden="1" customWidth="1"/>
    <col min="3459" max="3586" width="10" style="77"/>
    <col min="3587" max="3587" width="53.109375" style="77" customWidth="1"/>
    <col min="3588" max="3588" width="10.5546875" style="77" bestFit="1" customWidth="1"/>
    <col min="3589" max="3589" width="1.5546875" style="77" customWidth="1"/>
    <col min="3590" max="3590" width="9.88671875" style="77" bestFit="1" customWidth="1"/>
    <col min="3591" max="3591" width="1.5546875" style="77" customWidth="1"/>
    <col min="3592" max="3592" width="13.6640625" style="77" customWidth="1"/>
    <col min="3593" max="3593" width="1.5546875" style="77" customWidth="1"/>
    <col min="3594" max="3594" width="10.6640625" style="77" customWidth="1"/>
    <col min="3595" max="3628" width="12.5546875" style="77" customWidth="1"/>
    <col min="3629" max="3653" width="10" style="77" customWidth="1"/>
    <col min="3654" max="3654" width="9.5546875" style="77" customWidth="1"/>
    <col min="3655" max="3672" width="0" style="77" hidden="1" customWidth="1"/>
    <col min="3673" max="3673" width="1.109375" style="77" customWidth="1"/>
    <col min="3674" max="3681" width="0" style="77" hidden="1" customWidth="1"/>
    <col min="3682" max="3682" width="2.33203125" style="77" customWidth="1"/>
    <col min="3683" max="3706" width="0" style="77" hidden="1" customWidth="1"/>
    <col min="3707" max="3707" width="0.33203125" style="77" customWidth="1"/>
    <col min="3708" max="3714" width="0" style="77" hidden="1" customWidth="1"/>
    <col min="3715" max="3842" width="10" style="77"/>
    <col min="3843" max="3843" width="53.109375" style="77" customWidth="1"/>
    <col min="3844" max="3844" width="10.5546875" style="77" bestFit="1" customWidth="1"/>
    <col min="3845" max="3845" width="1.5546875" style="77" customWidth="1"/>
    <col min="3846" max="3846" width="9.88671875" style="77" bestFit="1" customWidth="1"/>
    <col min="3847" max="3847" width="1.5546875" style="77" customWidth="1"/>
    <col min="3848" max="3848" width="13.6640625" style="77" customWidth="1"/>
    <col min="3849" max="3849" width="1.5546875" style="77" customWidth="1"/>
    <col min="3850" max="3850" width="10.6640625" style="77" customWidth="1"/>
    <col min="3851" max="3884" width="12.5546875" style="77" customWidth="1"/>
    <col min="3885" max="3909" width="10" style="77" customWidth="1"/>
    <col min="3910" max="3910" width="9.5546875" style="77" customWidth="1"/>
    <col min="3911" max="3928" width="0" style="77" hidden="1" customWidth="1"/>
    <col min="3929" max="3929" width="1.109375" style="77" customWidth="1"/>
    <col min="3930" max="3937" width="0" style="77" hidden="1" customWidth="1"/>
    <col min="3938" max="3938" width="2.33203125" style="77" customWidth="1"/>
    <col min="3939" max="3962" width="0" style="77" hidden="1" customWidth="1"/>
    <col min="3963" max="3963" width="0.33203125" style="77" customWidth="1"/>
    <col min="3964" max="3970" width="0" style="77" hidden="1" customWidth="1"/>
    <col min="3971" max="4098" width="10" style="77"/>
    <col min="4099" max="4099" width="53.109375" style="77" customWidth="1"/>
    <col min="4100" max="4100" width="10.5546875" style="77" bestFit="1" customWidth="1"/>
    <col min="4101" max="4101" width="1.5546875" style="77" customWidth="1"/>
    <col min="4102" max="4102" width="9.88671875" style="77" bestFit="1" customWidth="1"/>
    <col min="4103" max="4103" width="1.5546875" style="77" customWidth="1"/>
    <col min="4104" max="4104" width="13.6640625" style="77" customWidth="1"/>
    <col min="4105" max="4105" width="1.5546875" style="77" customWidth="1"/>
    <col min="4106" max="4106" width="10.6640625" style="77" customWidth="1"/>
    <col min="4107" max="4140" width="12.5546875" style="77" customWidth="1"/>
    <col min="4141" max="4165" width="10" style="77" customWidth="1"/>
    <col min="4166" max="4166" width="9.5546875" style="77" customWidth="1"/>
    <col min="4167" max="4184" width="0" style="77" hidden="1" customWidth="1"/>
    <col min="4185" max="4185" width="1.109375" style="77" customWidth="1"/>
    <col min="4186" max="4193" width="0" style="77" hidden="1" customWidth="1"/>
    <col min="4194" max="4194" width="2.33203125" style="77" customWidth="1"/>
    <col min="4195" max="4218" width="0" style="77" hidden="1" customWidth="1"/>
    <col min="4219" max="4219" width="0.33203125" style="77" customWidth="1"/>
    <col min="4220" max="4226" width="0" style="77" hidden="1" customWidth="1"/>
    <col min="4227" max="4354" width="10" style="77"/>
    <col min="4355" max="4355" width="53.109375" style="77" customWidth="1"/>
    <col min="4356" max="4356" width="10.5546875" style="77" bestFit="1" customWidth="1"/>
    <col min="4357" max="4357" width="1.5546875" style="77" customWidth="1"/>
    <col min="4358" max="4358" width="9.88671875" style="77" bestFit="1" customWidth="1"/>
    <col min="4359" max="4359" width="1.5546875" style="77" customWidth="1"/>
    <col min="4360" max="4360" width="13.6640625" style="77" customWidth="1"/>
    <col min="4361" max="4361" width="1.5546875" style="77" customWidth="1"/>
    <col min="4362" max="4362" width="10.6640625" style="77" customWidth="1"/>
    <col min="4363" max="4396" width="12.5546875" style="77" customWidth="1"/>
    <col min="4397" max="4421" width="10" style="77" customWidth="1"/>
    <col min="4422" max="4422" width="9.5546875" style="77" customWidth="1"/>
    <col min="4423" max="4440" width="0" style="77" hidden="1" customWidth="1"/>
    <col min="4441" max="4441" width="1.109375" style="77" customWidth="1"/>
    <col min="4442" max="4449" width="0" style="77" hidden="1" customWidth="1"/>
    <col min="4450" max="4450" width="2.33203125" style="77" customWidth="1"/>
    <col min="4451" max="4474" width="0" style="77" hidden="1" customWidth="1"/>
    <col min="4475" max="4475" width="0.33203125" style="77" customWidth="1"/>
    <col min="4476" max="4482" width="0" style="77" hidden="1" customWidth="1"/>
    <col min="4483" max="4610" width="10" style="77"/>
    <col min="4611" max="4611" width="53.109375" style="77" customWidth="1"/>
    <col min="4612" max="4612" width="10.5546875" style="77" bestFit="1" customWidth="1"/>
    <col min="4613" max="4613" width="1.5546875" style="77" customWidth="1"/>
    <col min="4614" max="4614" width="9.88671875" style="77" bestFit="1" customWidth="1"/>
    <col min="4615" max="4615" width="1.5546875" style="77" customWidth="1"/>
    <col min="4616" max="4616" width="13.6640625" style="77" customWidth="1"/>
    <col min="4617" max="4617" width="1.5546875" style="77" customWidth="1"/>
    <col min="4618" max="4618" width="10.6640625" style="77" customWidth="1"/>
    <col min="4619" max="4652" width="12.5546875" style="77" customWidth="1"/>
    <col min="4653" max="4677" width="10" style="77" customWidth="1"/>
    <col min="4678" max="4678" width="9.5546875" style="77" customWidth="1"/>
    <col min="4679" max="4696" width="0" style="77" hidden="1" customWidth="1"/>
    <col min="4697" max="4697" width="1.109375" style="77" customWidth="1"/>
    <col min="4698" max="4705" width="0" style="77" hidden="1" customWidth="1"/>
    <col min="4706" max="4706" width="2.33203125" style="77" customWidth="1"/>
    <col min="4707" max="4730" width="0" style="77" hidden="1" customWidth="1"/>
    <col min="4731" max="4731" width="0.33203125" style="77" customWidth="1"/>
    <col min="4732" max="4738" width="0" style="77" hidden="1" customWidth="1"/>
    <col min="4739" max="4866" width="10" style="77"/>
    <col min="4867" max="4867" width="53.109375" style="77" customWidth="1"/>
    <col min="4868" max="4868" width="10.5546875" style="77" bestFit="1" customWidth="1"/>
    <col min="4869" max="4869" width="1.5546875" style="77" customWidth="1"/>
    <col min="4870" max="4870" width="9.88671875" style="77" bestFit="1" customWidth="1"/>
    <col min="4871" max="4871" width="1.5546875" style="77" customWidth="1"/>
    <col min="4872" max="4872" width="13.6640625" style="77" customWidth="1"/>
    <col min="4873" max="4873" width="1.5546875" style="77" customWidth="1"/>
    <col min="4874" max="4874" width="10.6640625" style="77" customWidth="1"/>
    <col min="4875" max="4908" width="12.5546875" style="77" customWidth="1"/>
    <col min="4909" max="4933" width="10" style="77" customWidth="1"/>
    <col min="4934" max="4934" width="9.5546875" style="77" customWidth="1"/>
    <col min="4935" max="4952" width="0" style="77" hidden="1" customWidth="1"/>
    <col min="4953" max="4953" width="1.109375" style="77" customWidth="1"/>
    <col min="4954" max="4961" width="0" style="77" hidden="1" customWidth="1"/>
    <col min="4962" max="4962" width="2.33203125" style="77" customWidth="1"/>
    <col min="4963" max="4986" width="0" style="77" hidden="1" customWidth="1"/>
    <col min="4987" max="4987" width="0.33203125" style="77" customWidth="1"/>
    <col min="4988" max="4994" width="0" style="77" hidden="1" customWidth="1"/>
    <col min="4995" max="5122" width="10" style="77"/>
    <col min="5123" max="5123" width="53.109375" style="77" customWidth="1"/>
    <col min="5124" max="5124" width="10.5546875" style="77" bestFit="1" customWidth="1"/>
    <col min="5125" max="5125" width="1.5546875" style="77" customWidth="1"/>
    <col min="5126" max="5126" width="9.88671875" style="77" bestFit="1" customWidth="1"/>
    <col min="5127" max="5127" width="1.5546875" style="77" customWidth="1"/>
    <col min="5128" max="5128" width="13.6640625" style="77" customWidth="1"/>
    <col min="5129" max="5129" width="1.5546875" style="77" customWidth="1"/>
    <col min="5130" max="5130" width="10.6640625" style="77" customWidth="1"/>
    <col min="5131" max="5164" width="12.5546875" style="77" customWidth="1"/>
    <col min="5165" max="5189" width="10" style="77" customWidth="1"/>
    <col min="5190" max="5190" width="9.5546875" style="77" customWidth="1"/>
    <col min="5191" max="5208" width="0" style="77" hidden="1" customWidth="1"/>
    <col min="5209" max="5209" width="1.109375" style="77" customWidth="1"/>
    <col min="5210" max="5217" width="0" style="77" hidden="1" customWidth="1"/>
    <col min="5218" max="5218" width="2.33203125" style="77" customWidth="1"/>
    <col min="5219" max="5242" width="0" style="77" hidden="1" customWidth="1"/>
    <col min="5243" max="5243" width="0.33203125" style="77" customWidth="1"/>
    <col min="5244" max="5250" width="0" style="77" hidden="1" customWidth="1"/>
    <col min="5251" max="5378" width="10" style="77"/>
    <col min="5379" max="5379" width="53.109375" style="77" customWidth="1"/>
    <col min="5380" max="5380" width="10.5546875" style="77" bestFit="1" customWidth="1"/>
    <col min="5381" max="5381" width="1.5546875" style="77" customWidth="1"/>
    <col min="5382" max="5382" width="9.88671875" style="77" bestFit="1" customWidth="1"/>
    <col min="5383" max="5383" width="1.5546875" style="77" customWidth="1"/>
    <col min="5384" max="5384" width="13.6640625" style="77" customWidth="1"/>
    <col min="5385" max="5385" width="1.5546875" style="77" customWidth="1"/>
    <col min="5386" max="5386" width="10.6640625" style="77" customWidth="1"/>
    <col min="5387" max="5420" width="12.5546875" style="77" customWidth="1"/>
    <col min="5421" max="5445" width="10" style="77" customWidth="1"/>
    <col min="5446" max="5446" width="9.5546875" style="77" customWidth="1"/>
    <col min="5447" max="5464" width="0" style="77" hidden="1" customWidth="1"/>
    <col min="5465" max="5465" width="1.109375" style="77" customWidth="1"/>
    <col min="5466" max="5473" width="0" style="77" hidden="1" customWidth="1"/>
    <col min="5474" max="5474" width="2.33203125" style="77" customWidth="1"/>
    <col min="5475" max="5498" width="0" style="77" hidden="1" customWidth="1"/>
    <col min="5499" max="5499" width="0.33203125" style="77" customWidth="1"/>
    <col min="5500" max="5506" width="0" style="77" hidden="1" customWidth="1"/>
    <col min="5507" max="5634" width="10" style="77"/>
    <col min="5635" max="5635" width="53.109375" style="77" customWidth="1"/>
    <col min="5636" max="5636" width="10.5546875" style="77" bestFit="1" customWidth="1"/>
    <col min="5637" max="5637" width="1.5546875" style="77" customWidth="1"/>
    <col min="5638" max="5638" width="9.88671875" style="77" bestFit="1" customWidth="1"/>
    <col min="5639" max="5639" width="1.5546875" style="77" customWidth="1"/>
    <col min="5640" max="5640" width="13.6640625" style="77" customWidth="1"/>
    <col min="5641" max="5641" width="1.5546875" style="77" customWidth="1"/>
    <col min="5642" max="5642" width="10.6640625" style="77" customWidth="1"/>
    <col min="5643" max="5676" width="12.5546875" style="77" customWidth="1"/>
    <col min="5677" max="5701" width="10" style="77" customWidth="1"/>
    <col min="5702" max="5702" width="9.5546875" style="77" customWidth="1"/>
    <col min="5703" max="5720" width="0" style="77" hidden="1" customWidth="1"/>
    <col min="5721" max="5721" width="1.109375" style="77" customWidth="1"/>
    <col min="5722" max="5729" width="0" style="77" hidden="1" customWidth="1"/>
    <col min="5730" max="5730" width="2.33203125" style="77" customWidth="1"/>
    <col min="5731" max="5754" width="0" style="77" hidden="1" customWidth="1"/>
    <col min="5755" max="5755" width="0.33203125" style="77" customWidth="1"/>
    <col min="5756" max="5762" width="0" style="77" hidden="1" customWidth="1"/>
    <col min="5763" max="5890" width="10" style="77"/>
    <col min="5891" max="5891" width="53.109375" style="77" customWidth="1"/>
    <col min="5892" max="5892" width="10.5546875" style="77" bestFit="1" customWidth="1"/>
    <col min="5893" max="5893" width="1.5546875" style="77" customWidth="1"/>
    <col min="5894" max="5894" width="9.88671875" style="77" bestFit="1" customWidth="1"/>
    <col min="5895" max="5895" width="1.5546875" style="77" customWidth="1"/>
    <col min="5896" max="5896" width="13.6640625" style="77" customWidth="1"/>
    <col min="5897" max="5897" width="1.5546875" style="77" customWidth="1"/>
    <col min="5898" max="5898" width="10.6640625" style="77" customWidth="1"/>
    <col min="5899" max="5932" width="12.5546875" style="77" customWidth="1"/>
    <col min="5933" max="5957" width="10" style="77" customWidth="1"/>
    <col min="5958" max="5958" width="9.5546875" style="77" customWidth="1"/>
    <col min="5959" max="5976" width="0" style="77" hidden="1" customWidth="1"/>
    <col min="5977" max="5977" width="1.109375" style="77" customWidth="1"/>
    <col min="5978" max="5985" width="0" style="77" hidden="1" customWidth="1"/>
    <col min="5986" max="5986" width="2.33203125" style="77" customWidth="1"/>
    <col min="5987" max="6010" width="0" style="77" hidden="1" customWidth="1"/>
    <col min="6011" max="6011" width="0.33203125" style="77" customWidth="1"/>
    <col min="6012" max="6018" width="0" style="77" hidden="1" customWidth="1"/>
    <col min="6019" max="6146" width="10" style="77"/>
    <col min="6147" max="6147" width="53.109375" style="77" customWidth="1"/>
    <col min="6148" max="6148" width="10.5546875" style="77" bestFit="1" customWidth="1"/>
    <col min="6149" max="6149" width="1.5546875" style="77" customWidth="1"/>
    <col min="6150" max="6150" width="9.88671875" style="77" bestFit="1" customWidth="1"/>
    <col min="6151" max="6151" width="1.5546875" style="77" customWidth="1"/>
    <col min="6152" max="6152" width="13.6640625" style="77" customWidth="1"/>
    <col min="6153" max="6153" width="1.5546875" style="77" customWidth="1"/>
    <col min="6154" max="6154" width="10.6640625" style="77" customWidth="1"/>
    <col min="6155" max="6188" width="12.5546875" style="77" customWidth="1"/>
    <col min="6189" max="6213" width="10" style="77" customWidth="1"/>
    <col min="6214" max="6214" width="9.5546875" style="77" customWidth="1"/>
    <col min="6215" max="6232" width="0" style="77" hidden="1" customWidth="1"/>
    <col min="6233" max="6233" width="1.109375" style="77" customWidth="1"/>
    <col min="6234" max="6241" width="0" style="77" hidden="1" customWidth="1"/>
    <col min="6242" max="6242" width="2.33203125" style="77" customWidth="1"/>
    <col min="6243" max="6266" width="0" style="77" hidden="1" customWidth="1"/>
    <col min="6267" max="6267" width="0.33203125" style="77" customWidth="1"/>
    <col min="6268" max="6274" width="0" style="77" hidden="1" customWidth="1"/>
    <col min="6275" max="6402" width="10" style="77"/>
    <col min="6403" max="6403" width="53.109375" style="77" customWidth="1"/>
    <col min="6404" max="6404" width="10.5546875" style="77" bestFit="1" customWidth="1"/>
    <col min="6405" max="6405" width="1.5546875" style="77" customWidth="1"/>
    <col min="6406" max="6406" width="9.88671875" style="77" bestFit="1" customWidth="1"/>
    <col min="6407" max="6407" width="1.5546875" style="77" customWidth="1"/>
    <col min="6408" max="6408" width="13.6640625" style="77" customWidth="1"/>
    <col min="6409" max="6409" width="1.5546875" style="77" customWidth="1"/>
    <col min="6410" max="6410" width="10.6640625" style="77" customWidth="1"/>
    <col min="6411" max="6444" width="12.5546875" style="77" customWidth="1"/>
    <col min="6445" max="6469" width="10" style="77" customWidth="1"/>
    <col min="6470" max="6470" width="9.5546875" style="77" customWidth="1"/>
    <col min="6471" max="6488" width="0" style="77" hidden="1" customWidth="1"/>
    <col min="6489" max="6489" width="1.109375" style="77" customWidth="1"/>
    <col min="6490" max="6497" width="0" style="77" hidden="1" customWidth="1"/>
    <col min="6498" max="6498" width="2.33203125" style="77" customWidth="1"/>
    <col min="6499" max="6522" width="0" style="77" hidden="1" customWidth="1"/>
    <col min="6523" max="6523" width="0.33203125" style="77" customWidth="1"/>
    <col min="6524" max="6530" width="0" style="77" hidden="1" customWidth="1"/>
    <col min="6531" max="6658" width="10" style="77"/>
    <col min="6659" max="6659" width="53.109375" style="77" customWidth="1"/>
    <col min="6660" max="6660" width="10.5546875" style="77" bestFit="1" customWidth="1"/>
    <col min="6661" max="6661" width="1.5546875" style="77" customWidth="1"/>
    <col min="6662" max="6662" width="9.88671875" style="77" bestFit="1" customWidth="1"/>
    <col min="6663" max="6663" width="1.5546875" style="77" customWidth="1"/>
    <col min="6664" max="6664" width="13.6640625" style="77" customWidth="1"/>
    <col min="6665" max="6665" width="1.5546875" style="77" customWidth="1"/>
    <col min="6666" max="6666" width="10.6640625" style="77" customWidth="1"/>
    <col min="6667" max="6700" width="12.5546875" style="77" customWidth="1"/>
    <col min="6701" max="6725" width="10" style="77" customWidth="1"/>
    <col min="6726" max="6726" width="9.5546875" style="77" customWidth="1"/>
    <col min="6727" max="6744" width="0" style="77" hidden="1" customWidth="1"/>
    <col min="6745" max="6745" width="1.109375" style="77" customWidth="1"/>
    <col min="6746" max="6753" width="0" style="77" hidden="1" customWidth="1"/>
    <col min="6754" max="6754" width="2.33203125" style="77" customWidth="1"/>
    <col min="6755" max="6778" width="0" style="77" hidden="1" customWidth="1"/>
    <col min="6779" max="6779" width="0.33203125" style="77" customWidth="1"/>
    <col min="6780" max="6786" width="0" style="77" hidden="1" customWidth="1"/>
    <col min="6787" max="6914" width="10" style="77"/>
    <col min="6915" max="6915" width="53.109375" style="77" customWidth="1"/>
    <col min="6916" max="6916" width="10.5546875" style="77" bestFit="1" customWidth="1"/>
    <col min="6917" max="6917" width="1.5546875" style="77" customWidth="1"/>
    <col min="6918" max="6918" width="9.88671875" style="77" bestFit="1" customWidth="1"/>
    <col min="6919" max="6919" width="1.5546875" style="77" customWidth="1"/>
    <col min="6920" max="6920" width="13.6640625" style="77" customWidth="1"/>
    <col min="6921" max="6921" width="1.5546875" style="77" customWidth="1"/>
    <col min="6922" max="6922" width="10.6640625" style="77" customWidth="1"/>
    <col min="6923" max="6956" width="12.5546875" style="77" customWidth="1"/>
    <col min="6957" max="6981" width="10" style="77" customWidth="1"/>
    <col min="6982" max="6982" width="9.5546875" style="77" customWidth="1"/>
    <col min="6983" max="7000" width="0" style="77" hidden="1" customWidth="1"/>
    <col min="7001" max="7001" width="1.109375" style="77" customWidth="1"/>
    <col min="7002" max="7009" width="0" style="77" hidden="1" customWidth="1"/>
    <col min="7010" max="7010" width="2.33203125" style="77" customWidth="1"/>
    <col min="7011" max="7034" width="0" style="77" hidden="1" customWidth="1"/>
    <col min="7035" max="7035" width="0.33203125" style="77" customWidth="1"/>
    <col min="7036" max="7042" width="0" style="77" hidden="1" customWidth="1"/>
    <col min="7043" max="7170" width="10" style="77"/>
    <col min="7171" max="7171" width="53.109375" style="77" customWidth="1"/>
    <col min="7172" max="7172" width="10.5546875" style="77" bestFit="1" customWidth="1"/>
    <col min="7173" max="7173" width="1.5546875" style="77" customWidth="1"/>
    <col min="7174" max="7174" width="9.88671875" style="77" bestFit="1" customWidth="1"/>
    <col min="7175" max="7175" width="1.5546875" style="77" customWidth="1"/>
    <col min="7176" max="7176" width="13.6640625" style="77" customWidth="1"/>
    <col min="7177" max="7177" width="1.5546875" style="77" customWidth="1"/>
    <col min="7178" max="7178" width="10.6640625" style="77" customWidth="1"/>
    <col min="7179" max="7212" width="12.5546875" style="77" customWidth="1"/>
    <col min="7213" max="7237" width="10" style="77" customWidth="1"/>
    <col min="7238" max="7238" width="9.5546875" style="77" customWidth="1"/>
    <col min="7239" max="7256" width="0" style="77" hidden="1" customWidth="1"/>
    <col min="7257" max="7257" width="1.109375" style="77" customWidth="1"/>
    <col min="7258" max="7265" width="0" style="77" hidden="1" customWidth="1"/>
    <col min="7266" max="7266" width="2.33203125" style="77" customWidth="1"/>
    <col min="7267" max="7290" width="0" style="77" hidden="1" customWidth="1"/>
    <col min="7291" max="7291" width="0.33203125" style="77" customWidth="1"/>
    <col min="7292" max="7298" width="0" style="77" hidden="1" customWidth="1"/>
    <col min="7299" max="7426" width="10" style="77"/>
    <col min="7427" max="7427" width="53.109375" style="77" customWidth="1"/>
    <col min="7428" max="7428" width="10.5546875" style="77" bestFit="1" customWidth="1"/>
    <col min="7429" max="7429" width="1.5546875" style="77" customWidth="1"/>
    <col min="7430" max="7430" width="9.88671875" style="77" bestFit="1" customWidth="1"/>
    <col min="7431" max="7431" width="1.5546875" style="77" customWidth="1"/>
    <col min="7432" max="7432" width="13.6640625" style="77" customWidth="1"/>
    <col min="7433" max="7433" width="1.5546875" style="77" customWidth="1"/>
    <col min="7434" max="7434" width="10.6640625" style="77" customWidth="1"/>
    <col min="7435" max="7468" width="12.5546875" style="77" customWidth="1"/>
    <col min="7469" max="7493" width="10" style="77" customWidth="1"/>
    <col min="7494" max="7494" width="9.5546875" style="77" customWidth="1"/>
    <col min="7495" max="7512" width="0" style="77" hidden="1" customWidth="1"/>
    <col min="7513" max="7513" width="1.109375" style="77" customWidth="1"/>
    <col min="7514" max="7521" width="0" style="77" hidden="1" customWidth="1"/>
    <col min="7522" max="7522" width="2.33203125" style="77" customWidth="1"/>
    <col min="7523" max="7546" width="0" style="77" hidden="1" customWidth="1"/>
    <col min="7547" max="7547" width="0.33203125" style="77" customWidth="1"/>
    <col min="7548" max="7554" width="0" style="77" hidden="1" customWidth="1"/>
    <col min="7555" max="7682" width="10" style="77"/>
    <col min="7683" max="7683" width="53.109375" style="77" customWidth="1"/>
    <col min="7684" max="7684" width="10.5546875" style="77" bestFit="1" customWidth="1"/>
    <col min="7685" max="7685" width="1.5546875" style="77" customWidth="1"/>
    <col min="7686" max="7686" width="9.88671875" style="77" bestFit="1" customWidth="1"/>
    <col min="7687" max="7687" width="1.5546875" style="77" customWidth="1"/>
    <col min="7688" max="7688" width="13.6640625" style="77" customWidth="1"/>
    <col min="7689" max="7689" width="1.5546875" style="77" customWidth="1"/>
    <col min="7690" max="7690" width="10.6640625" style="77" customWidth="1"/>
    <col min="7691" max="7724" width="12.5546875" style="77" customWidth="1"/>
    <col min="7725" max="7749" width="10" style="77" customWidth="1"/>
    <col min="7750" max="7750" width="9.5546875" style="77" customWidth="1"/>
    <col min="7751" max="7768" width="0" style="77" hidden="1" customWidth="1"/>
    <col min="7769" max="7769" width="1.109375" style="77" customWidth="1"/>
    <col min="7770" max="7777" width="0" style="77" hidden="1" customWidth="1"/>
    <col min="7778" max="7778" width="2.33203125" style="77" customWidth="1"/>
    <col min="7779" max="7802" width="0" style="77" hidden="1" customWidth="1"/>
    <col min="7803" max="7803" width="0.33203125" style="77" customWidth="1"/>
    <col min="7804" max="7810" width="0" style="77" hidden="1" customWidth="1"/>
    <col min="7811" max="7938" width="10" style="77"/>
    <col min="7939" max="7939" width="53.109375" style="77" customWidth="1"/>
    <col min="7940" max="7940" width="10.5546875" style="77" bestFit="1" customWidth="1"/>
    <col min="7941" max="7941" width="1.5546875" style="77" customWidth="1"/>
    <col min="7942" max="7942" width="9.88671875" style="77" bestFit="1" customWidth="1"/>
    <col min="7943" max="7943" width="1.5546875" style="77" customWidth="1"/>
    <col min="7944" max="7944" width="13.6640625" style="77" customWidth="1"/>
    <col min="7945" max="7945" width="1.5546875" style="77" customWidth="1"/>
    <col min="7946" max="7946" width="10.6640625" style="77" customWidth="1"/>
    <col min="7947" max="7980" width="12.5546875" style="77" customWidth="1"/>
    <col min="7981" max="8005" width="10" style="77" customWidth="1"/>
    <col min="8006" max="8006" width="9.5546875" style="77" customWidth="1"/>
    <col min="8007" max="8024" width="0" style="77" hidden="1" customWidth="1"/>
    <col min="8025" max="8025" width="1.109375" style="77" customWidth="1"/>
    <col min="8026" max="8033" width="0" style="77" hidden="1" customWidth="1"/>
    <col min="8034" max="8034" width="2.33203125" style="77" customWidth="1"/>
    <col min="8035" max="8058" width="0" style="77" hidden="1" customWidth="1"/>
    <col min="8059" max="8059" width="0.33203125" style="77" customWidth="1"/>
    <col min="8060" max="8066" width="0" style="77" hidden="1" customWidth="1"/>
    <col min="8067" max="8194" width="10" style="77"/>
    <col min="8195" max="8195" width="53.109375" style="77" customWidth="1"/>
    <col min="8196" max="8196" width="10.5546875" style="77" bestFit="1" customWidth="1"/>
    <col min="8197" max="8197" width="1.5546875" style="77" customWidth="1"/>
    <col min="8198" max="8198" width="9.88671875" style="77" bestFit="1" customWidth="1"/>
    <col min="8199" max="8199" width="1.5546875" style="77" customWidth="1"/>
    <col min="8200" max="8200" width="13.6640625" style="77" customWidth="1"/>
    <col min="8201" max="8201" width="1.5546875" style="77" customWidth="1"/>
    <col min="8202" max="8202" width="10.6640625" style="77" customWidth="1"/>
    <col min="8203" max="8236" width="12.5546875" style="77" customWidth="1"/>
    <col min="8237" max="8261" width="10" style="77" customWidth="1"/>
    <col min="8262" max="8262" width="9.5546875" style="77" customWidth="1"/>
    <col min="8263" max="8280" width="0" style="77" hidden="1" customWidth="1"/>
    <col min="8281" max="8281" width="1.109375" style="77" customWidth="1"/>
    <col min="8282" max="8289" width="0" style="77" hidden="1" customWidth="1"/>
    <col min="8290" max="8290" width="2.33203125" style="77" customWidth="1"/>
    <col min="8291" max="8314" width="0" style="77" hidden="1" customWidth="1"/>
    <col min="8315" max="8315" width="0.33203125" style="77" customWidth="1"/>
    <col min="8316" max="8322" width="0" style="77" hidden="1" customWidth="1"/>
    <col min="8323" max="8450" width="10" style="77"/>
    <col min="8451" max="8451" width="53.109375" style="77" customWidth="1"/>
    <col min="8452" max="8452" width="10.5546875" style="77" bestFit="1" customWidth="1"/>
    <col min="8453" max="8453" width="1.5546875" style="77" customWidth="1"/>
    <col min="8454" max="8454" width="9.88671875" style="77" bestFit="1" customWidth="1"/>
    <col min="8455" max="8455" width="1.5546875" style="77" customWidth="1"/>
    <col min="8456" max="8456" width="13.6640625" style="77" customWidth="1"/>
    <col min="8457" max="8457" width="1.5546875" style="77" customWidth="1"/>
    <col min="8458" max="8458" width="10.6640625" style="77" customWidth="1"/>
    <col min="8459" max="8492" width="12.5546875" style="77" customWidth="1"/>
    <col min="8493" max="8517" width="10" style="77" customWidth="1"/>
    <col min="8518" max="8518" width="9.5546875" style="77" customWidth="1"/>
    <col min="8519" max="8536" width="0" style="77" hidden="1" customWidth="1"/>
    <col min="8537" max="8537" width="1.109375" style="77" customWidth="1"/>
    <col min="8538" max="8545" width="0" style="77" hidden="1" customWidth="1"/>
    <col min="8546" max="8546" width="2.33203125" style="77" customWidth="1"/>
    <col min="8547" max="8570" width="0" style="77" hidden="1" customWidth="1"/>
    <col min="8571" max="8571" width="0.33203125" style="77" customWidth="1"/>
    <col min="8572" max="8578" width="0" style="77" hidden="1" customWidth="1"/>
    <col min="8579" max="8706" width="10" style="77"/>
    <col min="8707" max="8707" width="53.109375" style="77" customWidth="1"/>
    <col min="8708" max="8708" width="10.5546875" style="77" bestFit="1" customWidth="1"/>
    <col min="8709" max="8709" width="1.5546875" style="77" customWidth="1"/>
    <col min="8710" max="8710" width="9.88671875" style="77" bestFit="1" customWidth="1"/>
    <col min="8711" max="8711" width="1.5546875" style="77" customWidth="1"/>
    <col min="8712" max="8712" width="13.6640625" style="77" customWidth="1"/>
    <col min="8713" max="8713" width="1.5546875" style="77" customWidth="1"/>
    <col min="8714" max="8714" width="10.6640625" style="77" customWidth="1"/>
    <col min="8715" max="8748" width="12.5546875" style="77" customWidth="1"/>
    <col min="8749" max="8773" width="10" style="77" customWidth="1"/>
    <col min="8774" max="8774" width="9.5546875" style="77" customWidth="1"/>
    <col min="8775" max="8792" width="0" style="77" hidden="1" customWidth="1"/>
    <col min="8793" max="8793" width="1.109375" style="77" customWidth="1"/>
    <col min="8794" max="8801" width="0" style="77" hidden="1" customWidth="1"/>
    <col min="8802" max="8802" width="2.33203125" style="77" customWidth="1"/>
    <col min="8803" max="8826" width="0" style="77" hidden="1" customWidth="1"/>
    <col min="8827" max="8827" width="0.33203125" style="77" customWidth="1"/>
    <col min="8828" max="8834" width="0" style="77" hidden="1" customWidth="1"/>
    <col min="8835" max="8962" width="10" style="77"/>
    <col min="8963" max="8963" width="53.109375" style="77" customWidth="1"/>
    <col min="8964" max="8964" width="10.5546875" style="77" bestFit="1" customWidth="1"/>
    <col min="8965" max="8965" width="1.5546875" style="77" customWidth="1"/>
    <col min="8966" max="8966" width="9.88671875" style="77" bestFit="1" customWidth="1"/>
    <col min="8967" max="8967" width="1.5546875" style="77" customWidth="1"/>
    <col min="8968" max="8968" width="13.6640625" style="77" customWidth="1"/>
    <col min="8969" max="8969" width="1.5546875" style="77" customWidth="1"/>
    <col min="8970" max="8970" width="10.6640625" style="77" customWidth="1"/>
    <col min="8971" max="9004" width="12.5546875" style="77" customWidth="1"/>
    <col min="9005" max="9029" width="10" style="77" customWidth="1"/>
    <col min="9030" max="9030" width="9.5546875" style="77" customWidth="1"/>
    <col min="9031" max="9048" width="0" style="77" hidden="1" customWidth="1"/>
    <col min="9049" max="9049" width="1.109375" style="77" customWidth="1"/>
    <col min="9050" max="9057" width="0" style="77" hidden="1" customWidth="1"/>
    <col min="9058" max="9058" width="2.33203125" style="77" customWidth="1"/>
    <col min="9059" max="9082" width="0" style="77" hidden="1" customWidth="1"/>
    <col min="9083" max="9083" width="0.33203125" style="77" customWidth="1"/>
    <col min="9084" max="9090" width="0" style="77" hidden="1" customWidth="1"/>
    <col min="9091" max="9218" width="10" style="77"/>
    <col min="9219" max="9219" width="53.109375" style="77" customWidth="1"/>
    <col min="9220" max="9220" width="10.5546875" style="77" bestFit="1" customWidth="1"/>
    <col min="9221" max="9221" width="1.5546875" style="77" customWidth="1"/>
    <col min="9222" max="9222" width="9.88671875" style="77" bestFit="1" customWidth="1"/>
    <col min="9223" max="9223" width="1.5546875" style="77" customWidth="1"/>
    <col min="9224" max="9224" width="13.6640625" style="77" customWidth="1"/>
    <col min="9225" max="9225" width="1.5546875" style="77" customWidth="1"/>
    <col min="9226" max="9226" width="10.6640625" style="77" customWidth="1"/>
    <col min="9227" max="9260" width="12.5546875" style="77" customWidth="1"/>
    <col min="9261" max="9285" width="10" style="77" customWidth="1"/>
    <col min="9286" max="9286" width="9.5546875" style="77" customWidth="1"/>
    <col min="9287" max="9304" width="0" style="77" hidden="1" customWidth="1"/>
    <col min="9305" max="9305" width="1.109375" style="77" customWidth="1"/>
    <col min="9306" max="9313" width="0" style="77" hidden="1" customWidth="1"/>
    <col min="9314" max="9314" width="2.33203125" style="77" customWidth="1"/>
    <col min="9315" max="9338" width="0" style="77" hidden="1" customWidth="1"/>
    <col min="9339" max="9339" width="0.33203125" style="77" customWidth="1"/>
    <col min="9340" max="9346" width="0" style="77" hidden="1" customWidth="1"/>
    <col min="9347" max="9474" width="10" style="77"/>
    <col min="9475" max="9475" width="53.109375" style="77" customWidth="1"/>
    <col min="9476" max="9476" width="10.5546875" style="77" bestFit="1" customWidth="1"/>
    <col min="9477" max="9477" width="1.5546875" style="77" customWidth="1"/>
    <col min="9478" max="9478" width="9.88671875" style="77" bestFit="1" customWidth="1"/>
    <col min="9479" max="9479" width="1.5546875" style="77" customWidth="1"/>
    <col min="9480" max="9480" width="13.6640625" style="77" customWidth="1"/>
    <col min="9481" max="9481" width="1.5546875" style="77" customWidth="1"/>
    <col min="9482" max="9482" width="10.6640625" style="77" customWidth="1"/>
    <col min="9483" max="9516" width="12.5546875" style="77" customWidth="1"/>
    <col min="9517" max="9541" width="10" style="77" customWidth="1"/>
    <col min="9542" max="9542" width="9.5546875" style="77" customWidth="1"/>
    <col min="9543" max="9560" width="0" style="77" hidden="1" customWidth="1"/>
    <col min="9561" max="9561" width="1.109375" style="77" customWidth="1"/>
    <col min="9562" max="9569" width="0" style="77" hidden="1" customWidth="1"/>
    <col min="9570" max="9570" width="2.33203125" style="77" customWidth="1"/>
    <col min="9571" max="9594" width="0" style="77" hidden="1" customWidth="1"/>
    <col min="9595" max="9595" width="0.33203125" style="77" customWidth="1"/>
    <col min="9596" max="9602" width="0" style="77" hidden="1" customWidth="1"/>
    <col min="9603" max="9730" width="10" style="77"/>
    <col min="9731" max="9731" width="53.109375" style="77" customWidth="1"/>
    <col min="9732" max="9732" width="10.5546875" style="77" bestFit="1" customWidth="1"/>
    <col min="9733" max="9733" width="1.5546875" style="77" customWidth="1"/>
    <col min="9734" max="9734" width="9.88671875" style="77" bestFit="1" customWidth="1"/>
    <col min="9735" max="9735" width="1.5546875" style="77" customWidth="1"/>
    <col min="9736" max="9736" width="13.6640625" style="77" customWidth="1"/>
    <col min="9737" max="9737" width="1.5546875" style="77" customWidth="1"/>
    <col min="9738" max="9738" width="10.6640625" style="77" customWidth="1"/>
    <col min="9739" max="9772" width="12.5546875" style="77" customWidth="1"/>
    <col min="9773" max="9797" width="10" style="77" customWidth="1"/>
    <col min="9798" max="9798" width="9.5546875" style="77" customWidth="1"/>
    <col min="9799" max="9816" width="0" style="77" hidden="1" customWidth="1"/>
    <col min="9817" max="9817" width="1.109375" style="77" customWidth="1"/>
    <col min="9818" max="9825" width="0" style="77" hidden="1" customWidth="1"/>
    <col min="9826" max="9826" width="2.33203125" style="77" customWidth="1"/>
    <col min="9827" max="9850" width="0" style="77" hidden="1" customWidth="1"/>
    <col min="9851" max="9851" width="0.33203125" style="77" customWidth="1"/>
    <col min="9852" max="9858" width="0" style="77" hidden="1" customWidth="1"/>
    <col min="9859" max="9986" width="10" style="77"/>
    <col min="9987" max="9987" width="53.109375" style="77" customWidth="1"/>
    <col min="9988" max="9988" width="10.5546875" style="77" bestFit="1" customWidth="1"/>
    <col min="9989" max="9989" width="1.5546875" style="77" customWidth="1"/>
    <col min="9990" max="9990" width="9.88671875" style="77" bestFit="1" customWidth="1"/>
    <col min="9991" max="9991" width="1.5546875" style="77" customWidth="1"/>
    <col min="9992" max="9992" width="13.6640625" style="77" customWidth="1"/>
    <col min="9993" max="9993" width="1.5546875" style="77" customWidth="1"/>
    <col min="9994" max="9994" width="10.6640625" style="77" customWidth="1"/>
    <col min="9995" max="10028" width="12.5546875" style="77" customWidth="1"/>
    <col min="10029" max="10053" width="10" style="77" customWidth="1"/>
    <col min="10054" max="10054" width="9.5546875" style="77" customWidth="1"/>
    <col min="10055" max="10072" width="0" style="77" hidden="1" customWidth="1"/>
    <col min="10073" max="10073" width="1.109375" style="77" customWidth="1"/>
    <col min="10074" max="10081" width="0" style="77" hidden="1" customWidth="1"/>
    <col min="10082" max="10082" width="2.33203125" style="77" customWidth="1"/>
    <col min="10083" max="10106" width="0" style="77" hidden="1" customWidth="1"/>
    <col min="10107" max="10107" width="0.33203125" style="77" customWidth="1"/>
    <col min="10108" max="10114" width="0" style="77" hidden="1" customWidth="1"/>
    <col min="10115" max="10242" width="10" style="77"/>
    <col min="10243" max="10243" width="53.109375" style="77" customWidth="1"/>
    <col min="10244" max="10244" width="10.5546875" style="77" bestFit="1" customWidth="1"/>
    <col min="10245" max="10245" width="1.5546875" style="77" customWidth="1"/>
    <col min="10246" max="10246" width="9.88671875" style="77" bestFit="1" customWidth="1"/>
    <col min="10247" max="10247" width="1.5546875" style="77" customWidth="1"/>
    <col min="10248" max="10248" width="13.6640625" style="77" customWidth="1"/>
    <col min="10249" max="10249" width="1.5546875" style="77" customWidth="1"/>
    <col min="10250" max="10250" width="10.6640625" style="77" customWidth="1"/>
    <col min="10251" max="10284" width="12.5546875" style="77" customWidth="1"/>
    <col min="10285" max="10309" width="10" style="77" customWidth="1"/>
    <col min="10310" max="10310" width="9.5546875" style="77" customWidth="1"/>
    <col min="10311" max="10328" width="0" style="77" hidden="1" customWidth="1"/>
    <col min="10329" max="10329" width="1.109375" style="77" customWidth="1"/>
    <col min="10330" max="10337" width="0" style="77" hidden="1" customWidth="1"/>
    <col min="10338" max="10338" width="2.33203125" style="77" customWidth="1"/>
    <col min="10339" max="10362" width="0" style="77" hidden="1" customWidth="1"/>
    <col min="10363" max="10363" width="0.33203125" style="77" customWidth="1"/>
    <col min="10364" max="10370" width="0" style="77" hidden="1" customWidth="1"/>
    <col min="10371" max="10498" width="10" style="77"/>
    <col min="10499" max="10499" width="53.109375" style="77" customWidth="1"/>
    <col min="10500" max="10500" width="10.5546875" style="77" bestFit="1" customWidth="1"/>
    <col min="10501" max="10501" width="1.5546875" style="77" customWidth="1"/>
    <col min="10502" max="10502" width="9.88671875" style="77" bestFit="1" customWidth="1"/>
    <col min="10503" max="10503" width="1.5546875" style="77" customWidth="1"/>
    <col min="10504" max="10504" width="13.6640625" style="77" customWidth="1"/>
    <col min="10505" max="10505" width="1.5546875" style="77" customWidth="1"/>
    <col min="10506" max="10506" width="10.6640625" style="77" customWidth="1"/>
    <col min="10507" max="10540" width="12.5546875" style="77" customWidth="1"/>
    <col min="10541" max="10565" width="10" style="77" customWidth="1"/>
    <col min="10566" max="10566" width="9.5546875" style="77" customWidth="1"/>
    <col min="10567" max="10584" width="0" style="77" hidden="1" customWidth="1"/>
    <col min="10585" max="10585" width="1.109375" style="77" customWidth="1"/>
    <col min="10586" max="10593" width="0" style="77" hidden="1" customWidth="1"/>
    <col min="10594" max="10594" width="2.33203125" style="77" customWidth="1"/>
    <col min="10595" max="10618" width="0" style="77" hidden="1" customWidth="1"/>
    <col min="10619" max="10619" width="0.33203125" style="77" customWidth="1"/>
    <col min="10620" max="10626" width="0" style="77" hidden="1" customWidth="1"/>
    <col min="10627" max="10754" width="10" style="77"/>
    <col min="10755" max="10755" width="53.109375" style="77" customWidth="1"/>
    <col min="10756" max="10756" width="10.5546875" style="77" bestFit="1" customWidth="1"/>
    <col min="10757" max="10757" width="1.5546875" style="77" customWidth="1"/>
    <col min="10758" max="10758" width="9.88671875" style="77" bestFit="1" customWidth="1"/>
    <col min="10759" max="10759" width="1.5546875" style="77" customWidth="1"/>
    <col min="10760" max="10760" width="13.6640625" style="77" customWidth="1"/>
    <col min="10761" max="10761" width="1.5546875" style="77" customWidth="1"/>
    <col min="10762" max="10762" width="10.6640625" style="77" customWidth="1"/>
    <col min="10763" max="10796" width="12.5546875" style="77" customWidth="1"/>
    <col min="10797" max="10821" width="10" style="77" customWidth="1"/>
    <col min="10822" max="10822" width="9.5546875" style="77" customWidth="1"/>
    <col min="10823" max="10840" width="0" style="77" hidden="1" customWidth="1"/>
    <col min="10841" max="10841" width="1.109375" style="77" customWidth="1"/>
    <col min="10842" max="10849" width="0" style="77" hidden="1" customWidth="1"/>
    <col min="10850" max="10850" width="2.33203125" style="77" customWidth="1"/>
    <col min="10851" max="10874" width="0" style="77" hidden="1" customWidth="1"/>
    <col min="10875" max="10875" width="0.33203125" style="77" customWidth="1"/>
    <col min="10876" max="10882" width="0" style="77" hidden="1" customWidth="1"/>
    <col min="10883" max="11010" width="10" style="77"/>
    <col min="11011" max="11011" width="53.109375" style="77" customWidth="1"/>
    <col min="11012" max="11012" width="10.5546875" style="77" bestFit="1" customWidth="1"/>
    <col min="11013" max="11013" width="1.5546875" style="77" customWidth="1"/>
    <col min="11014" max="11014" width="9.88671875" style="77" bestFit="1" customWidth="1"/>
    <col min="11015" max="11015" width="1.5546875" style="77" customWidth="1"/>
    <col min="11016" max="11016" width="13.6640625" style="77" customWidth="1"/>
    <col min="11017" max="11017" width="1.5546875" style="77" customWidth="1"/>
    <col min="11018" max="11018" width="10.6640625" style="77" customWidth="1"/>
    <col min="11019" max="11052" width="12.5546875" style="77" customWidth="1"/>
    <col min="11053" max="11077" width="10" style="77" customWidth="1"/>
    <col min="11078" max="11078" width="9.5546875" style="77" customWidth="1"/>
    <col min="11079" max="11096" width="0" style="77" hidden="1" customWidth="1"/>
    <col min="11097" max="11097" width="1.109375" style="77" customWidth="1"/>
    <col min="11098" max="11105" width="0" style="77" hidden="1" customWidth="1"/>
    <col min="11106" max="11106" width="2.33203125" style="77" customWidth="1"/>
    <col min="11107" max="11130" width="0" style="77" hidden="1" customWidth="1"/>
    <col min="11131" max="11131" width="0.33203125" style="77" customWidth="1"/>
    <col min="11132" max="11138" width="0" style="77" hidden="1" customWidth="1"/>
    <col min="11139" max="11266" width="10" style="77"/>
    <col min="11267" max="11267" width="53.109375" style="77" customWidth="1"/>
    <col min="11268" max="11268" width="10.5546875" style="77" bestFit="1" customWidth="1"/>
    <col min="11269" max="11269" width="1.5546875" style="77" customWidth="1"/>
    <col min="11270" max="11270" width="9.88671875" style="77" bestFit="1" customWidth="1"/>
    <col min="11271" max="11271" width="1.5546875" style="77" customWidth="1"/>
    <col min="11272" max="11272" width="13.6640625" style="77" customWidth="1"/>
    <col min="11273" max="11273" width="1.5546875" style="77" customWidth="1"/>
    <col min="11274" max="11274" width="10.6640625" style="77" customWidth="1"/>
    <col min="11275" max="11308" width="12.5546875" style="77" customWidth="1"/>
    <col min="11309" max="11333" width="10" style="77" customWidth="1"/>
    <col min="11334" max="11334" width="9.5546875" style="77" customWidth="1"/>
    <col min="11335" max="11352" width="0" style="77" hidden="1" customWidth="1"/>
    <col min="11353" max="11353" width="1.109375" style="77" customWidth="1"/>
    <col min="11354" max="11361" width="0" style="77" hidden="1" customWidth="1"/>
    <col min="11362" max="11362" width="2.33203125" style="77" customWidth="1"/>
    <col min="11363" max="11386" width="0" style="77" hidden="1" customWidth="1"/>
    <col min="11387" max="11387" width="0.33203125" style="77" customWidth="1"/>
    <col min="11388" max="11394" width="0" style="77" hidden="1" customWidth="1"/>
    <col min="11395" max="11522" width="10" style="77"/>
    <col min="11523" max="11523" width="53.109375" style="77" customWidth="1"/>
    <col min="11524" max="11524" width="10.5546875" style="77" bestFit="1" customWidth="1"/>
    <col min="11525" max="11525" width="1.5546875" style="77" customWidth="1"/>
    <col min="11526" max="11526" width="9.88671875" style="77" bestFit="1" customWidth="1"/>
    <col min="11527" max="11527" width="1.5546875" style="77" customWidth="1"/>
    <col min="11528" max="11528" width="13.6640625" style="77" customWidth="1"/>
    <col min="11529" max="11529" width="1.5546875" style="77" customWidth="1"/>
    <col min="11530" max="11530" width="10.6640625" style="77" customWidth="1"/>
    <col min="11531" max="11564" width="12.5546875" style="77" customWidth="1"/>
    <col min="11565" max="11589" width="10" style="77" customWidth="1"/>
    <col min="11590" max="11590" width="9.5546875" style="77" customWidth="1"/>
    <col min="11591" max="11608" width="0" style="77" hidden="1" customWidth="1"/>
    <col min="11609" max="11609" width="1.109375" style="77" customWidth="1"/>
    <col min="11610" max="11617" width="0" style="77" hidden="1" customWidth="1"/>
    <col min="11618" max="11618" width="2.33203125" style="77" customWidth="1"/>
    <col min="11619" max="11642" width="0" style="77" hidden="1" customWidth="1"/>
    <col min="11643" max="11643" width="0.33203125" style="77" customWidth="1"/>
    <col min="11644" max="11650" width="0" style="77" hidden="1" customWidth="1"/>
    <col min="11651" max="11778" width="10" style="77"/>
    <col min="11779" max="11779" width="53.109375" style="77" customWidth="1"/>
    <col min="11780" max="11780" width="10.5546875" style="77" bestFit="1" customWidth="1"/>
    <col min="11781" max="11781" width="1.5546875" style="77" customWidth="1"/>
    <col min="11782" max="11782" width="9.88671875" style="77" bestFit="1" customWidth="1"/>
    <col min="11783" max="11783" width="1.5546875" style="77" customWidth="1"/>
    <col min="11784" max="11784" width="13.6640625" style="77" customWidth="1"/>
    <col min="11785" max="11785" width="1.5546875" style="77" customWidth="1"/>
    <col min="11786" max="11786" width="10.6640625" style="77" customWidth="1"/>
    <col min="11787" max="11820" width="12.5546875" style="77" customWidth="1"/>
    <col min="11821" max="11845" width="10" style="77" customWidth="1"/>
    <col min="11846" max="11846" width="9.5546875" style="77" customWidth="1"/>
    <col min="11847" max="11864" width="0" style="77" hidden="1" customWidth="1"/>
    <col min="11865" max="11865" width="1.109375" style="77" customWidth="1"/>
    <col min="11866" max="11873" width="0" style="77" hidden="1" customWidth="1"/>
    <col min="11874" max="11874" width="2.33203125" style="77" customWidth="1"/>
    <col min="11875" max="11898" width="0" style="77" hidden="1" customWidth="1"/>
    <col min="11899" max="11899" width="0.33203125" style="77" customWidth="1"/>
    <col min="11900" max="11906" width="0" style="77" hidden="1" customWidth="1"/>
    <col min="11907" max="12034" width="10" style="77"/>
    <col min="12035" max="12035" width="53.109375" style="77" customWidth="1"/>
    <col min="12036" max="12036" width="10.5546875" style="77" bestFit="1" customWidth="1"/>
    <col min="12037" max="12037" width="1.5546875" style="77" customWidth="1"/>
    <col min="12038" max="12038" width="9.88671875" style="77" bestFit="1" customWidth="1"/>
    <col min="12039" max="12039" width="1.5546875" style="77" customWidth="1"/>
    <col min="12040" max="12040" width="13.6640625" style="77" customWidth="1"/>
    <col min="12041" max="12041" width="1.5546875" style="77" customWidth="1"/>
    <col min="12042" max="12042" width="10.6640625" style="77" customWidth="1"/>
    <col min="12043" max="12076" width="12.5546875" style="77" customWidth="1"/>
    <col min="12077" max="12101" width="10" style="77" customWidth="1"/>
    <col min="12102" max="12102" width="9.5546875" style="77" customWidth="1"/>
    <col min="12103" max="12120" width="0" style="77" hidden="1" customWidth="1"/>
    <col min="12121" max="12121" width="1.109375" style="77" customWidth="1"/>
    <col min="12122" max="12129" width="0" style="77" hidden="1" customWidth="1"/>
    <col min="12130" max="12130" width="2.33203125" style="77" customWidth="1"/>
    <col min="12131" max="12154" width="0" style="77" hidden="1" customWidth="1"/>
    <col min="12155" max="12155" width="0.33203125" style="77" customWidth="1"/>
    <col min="12156" max="12162" width="0" style="77" hidden="1" customWidth="1"/>
    <col min="12163" max="12290" width="10" style="77"/>
    <col min="12291" max="12291" width="53.109375" style="77" customWidth="1"/>
    <col min="12292" max="12292" width="10.5546875" style="77" bestFit="1" customWidth="1"/>
    <col min="12293" max="12293" width="1.5546875" style="77" customWidth="1"/>
    <col min="12294" max="12294" width="9.88671875" style="77" bestFit="1" customWidth="1"/>
    <col min="12295" max="12295" width="1.5546875" style="77" customWidth="1"/>
    <col min="12296" max="12296" width="13.6640625" style="77" customWidth="1"/>
    <col min="12297" max="12297" width="1.5546875" style="77" customWidth="1"/>
    <col min="12298" max="12298" width="10.6640625" style="77" customWidth="1"/>
    <col min="12299" max="12332" width="12.5546875" style="77" customWidth="1"/>
    <col min="12333" max="12357" width="10" style="77" customWidth="1"/>
    <col min="12358" max="12358" width="9.5546875" style="77" customWidth="1"/>
    <col min="12359" max="12376" width="0" style="77" hidden="1" customWidth="1"/>
    <col min="12377" max="12377" width="1.109375" style="77" customWidth="1"/>
    <col min="12378" max="12385" width="0" style="77" hidden="1" customWidth="1"/>
    <col min="12386" max="12386" width="2.33203125" style="77" customWidth="1"/>
    <col min="12387" max="12410" width="0" style="77" hidden="1" customWidth="1"/>
    <col min="12411" max="12411" width="0.33203125" style="77" customWidth="1"/>
    <col min="12412" max="12418" width="0" style="77" hidden="1" customWidth="1"/>
    <col min="12419" max="12546" width="10" style="77"/>
    <col min="12547" max="12547" width="53.109375" style="77" customWidth="1"/>
    <col min="12548" max="12548" width="10.5546875" style="77" bestFit="1" customWidth="1"/>
    <col min="12549" max="12549" width="1.5546875" style="77" customWidth="1"/>
    <col min="12550" max="12550" width="9.88671875" style="77" bestFit="1" customWidth="1"/>
    <col min="12551" max="12551" width="1.5546875" style="77" customWidth="1"/>
    <col min="12552" max="12552" width="13.6640625" style="77" customWidth="1"/>
    <col min="12553" max="12553" width="1.5546875" style="77" customWidth="1"/>
    <col min="12554" max="12554" width="10.6640625" style="77" customWidth="1"/>
    <col min="12555" max="12588" width="12.5546875" style="77" customWidth="1"/>
    <col min="12589" max="12613" width="10" style="77" customWidth="1"/>
    <col min="12614" max="12614" width="9.5546875" style="77" customWidth="1"/>
    <col min="12615" max="12632" width="0" style="77" hidden="1" customWidth="1"/>
    <col min="12633" max="12633" width="1.109375" style="77" customWidth="1"/>
    <col min="12634" max="12641" width="0" style="77" hidden="1" customWidth="1"/>
    <col min="12642" max="12642" width="2.33203125" style="77" customWidth="1"/>
    <col min="12643" max="12666" width="0" style="77" hidden="1" customWidth="1"/>
    <col min="12667" max="12667" width="0.33203125" style="77" customWidth="1"/>
    <col min="12668" max="12674" width="0" style="77" hidden="1" customWidth="1"/>
    <col min="12675" max="12802" width="10" style="77"/>
    <col min="12803" max="12803" width="53.109375" style="77" customWidth="1"/>
    <col min="12804" max="12804" width="10.5546875" style="77" bestFit="1" customWidth="1"/>
    <col min="12805" max="12805" width="1.5546875" style="77" customWidth="1"/>
    <col min="12806" max="12806" width="9.88671875" style="77" bestFit="1" customWidth="1"/>
    <col min="12807" max="12807" width="1.5546875" style="77" customWidth="1"/>
    <col min="12808" max="12808" width="13.6640625" style="77" customWidth="1"/>
    <col min="12809" max="12809" width="1.5546875" style="77" customWidth="1"/>
    <col min="12810" max="12810" width="10.6640625" style="77" customWidth="1"/>
    <col min="12811" max="12844" width="12.5546875" style="77" customWidth="1"/>
    <col min="12845" max="12869" width="10" style="77" customWidth="1"/>
    <col min="12870" max="12870" width="9.5546875" style="77" customWidth="1"/>
    <col min="12871" max="12888" width="0" style="77" hidden="1" customWidth="1"/>
    <col min="12889" max="12889" width="1.109375" style="77" customWidth="1"/>
    <col min="12890" max="12897" width="0" style="77" hidden="1" customWidth="1"/>
    <col min="12898" max="12898" width="2.33203125" style="77" customWidth="1"/>
    <col min="12899" max="12922" width="0" style="77" hidden="1" customWidth="1"/>
    <col min="12923" max="12923" width="0.33203125" style="77" customWidth="1"/>
    <col min="12924" max="12930" width="0" style="77" hidden="1" customWidth="1"/>
    <col min="12931" max="13058" width="10" style="77"/>
    <col min="13059" max="13059" width="53.109375" style="77" customWidth="1"/>
    <col min="13060" max="13060" width="10.5546875" style="77" bestFit="1" customWidth="1"/>
    <col min="13061" max="13061" width="1.5546875" style="77" customWidth="1"/>
    <col min="13062" max="13062" width="9.88671875" style="77" bestFit="1" customWidth="1"/>
    <col min="13063" max="13063" width="1.5546875" style="77" customWidth="1"/>
    <col min="13064" max="13064" width="13.6640625" style="77" customWidth="1"/>
    <col min="13065" max="13065" width="1.5546875" style="77" customWidth="1"/>
    <col min="13066" max="13066" width="10.6640625" style="77" customWidth="1"/>
    <col min="13067" max="13100" width="12.5546875" style="77" customWidth="1"/>
    <col min="13101" max="13125" width="10" style="77" customWidth="1"/>
    <col min="13126" max="13126" width="9.5546875" style="77" customWidth="1"/>
    <col min="13127" max="13144" width="0" style="77" hidden="1" customWidth="1"/>
    <col min="13145" max="13145" width="1.109375" style="77" customWidth="1"/>
    <col min="13146" max="13153" width="0" style="77" hidden="1" customWidth="1"/>
    <col min="13154" max="13154" width="2.33203125" style="77" customWidth="1"/>
    <col min="13155" max="13178" width="0" style="77" hidden="1" customWidth="1"/>
    <col min="13179" max="13179" width="0.33203125" style="77" customWidth="1"/>
    <col min="13180" max="13186" width="0" style="77" hidden="1" customWidth="1"/>
    <col min="13187" max="13314" width="10" style="77"/>
    <col min="13315" max="13315" width="53.109375" style="77" customWidth="1"/>
    <col min="13316" max="13316" width="10.5546875" style="77" bestFit="1" customWidth="1"/>
    <col min="13317" max="13317" width="1.5546875" style="77" customWidth="1"/>
    <col min="13318" max="13318" width="9.88671875" style="77" bestFit="1" customWidth="1"/>
    <col min="13319" max="13319" width="1.5546875" style="77" customWidth="1"/>
    <col min="13320" max="13320" width="13.6640625" style="77" customWidth="1"/>
    <col min="13321" max="13321" width="1.5546875" style="77" customWidth="1"/>
    <col min="13322" max="13322" width="10.6640625" style="77" customWidth="1"/>
    <col min="13323" max="13356" width="12.5546875" style="77" customWidth="1"/>
    <col min="13357" max="13381" width="10" style="77" customWidth="1"/>
    <col min="13382" max="13382" width="9.5546875" style="77" customWidth="1"/>
    <col min="13383" max="13400" width="0" style="77" hidden="1" customWidth="1"/>
    <col min="13401" max="13401" width="1.109375" style="77" customWidth="1"/>
    <col min="13402" max="13409" width="0" style="77" hidden="1" customWidth="1"/>
    <col min="13410" max="13410" width="2.33203125" style="77" customWidth="1"/>
    <col min="13411" max="13434" width="0" style="77" hidden="1" customWidth="1"/>
    <col min="13435" max="13435" width="0.33203125" style="77" customWidth="1"/>
    <col min="13436" max="13442" width="0" style="77" hidden="1" customWidth="1"/>
    <col min="13443" max="13570" width="10" style="77"/>
    <col min="13571" max="13571" width="53.109375" style="77" customWidth="1"/>
    <col min="13572" max="13572" width="10.5546875" style="77" bestFit="1" customWidth="1"/>
    <col min="13573" max="13573" width="1.5546875" style="77" customWidth="1"/>
    <col min="13574" max="13574" width="9.88671875" style="77" bestFit="1" customWidth="1"/>
    <col min="13575" max="13575" width="1.5546875" style="77" customWidth="1"/>
    <col min="13576" max="13576" width="13.6640625" style="77" customWidth="1"/>
    <col min="13577" max="13577" width="1.5546875" style="77" customWidth="1"/>
    <col min="13578" max="13578" width="10.6640625" style="77" customWidth="1"/>
    <col min="13579" max="13612" width="12.5546875" style="77" customWidth="1"/>
    <col min="13613" max="13637" width="10" style="77" customWidth="1"/>
    <col min="13638" max="13638" width="9.5546875" style="77" customWidth="1"/>
    <col min="13639" max="13656" width="0" style="77" hidden="1" customWidth="1"/>
    <col min="13657" max="13657" width="1.109375" style="77" customWidth="1"/>
    <col min="13658" max="13665" width="0" style="77" hidden="1" customWidth="1"/>
    <col min="13666" max="13666" width="2.33203125" style="77" customWidth="1"/>
    <col min="13667" max="13690" width="0" style="77" hidden="1" customWidth="1"/>
    <col min="13691" max="13691" width="0.33203125" style="77" customWidth="1"/>
    <col min="13692" max="13698" width="0" style="77" hidden="1" customWidth="1"/>
    <col min="13699" max="13826" width="10" style="77"/>
    <col min="13827" max="13827" width="53.109375" style="77" customWidth="1"/>
    <col min="13828" max="13828" width="10.5546875" style="77" bestFit="1" customWidth="1"/>
    <col min="13829" max="13829" width="1.5546875" style="77" customWidth="1"/>
    <col min="13830" max="13830" width="9.88671875" style="77" bestFit="1" customWidth="1"/>
    <col min="13831" max="13831" width="1.5546875" style="77" customWidth="1"/>
    <col min="13832" max="13832" width="13.6640625" style="77" customWidth="1"/>
    <col min="13833" max="13833" width="1.5546875" style="77" customWidth="1"/>
    <col min="13834" max="13834" width="10.6640625" style="77" customWidth="1"/>
    <col min="13835" max="13868" width="12.5546875" style="77" customWidth="1"/>
    <col min="13869" max="13893" width="10" style="77" customWidth="1"/>
    <col min="13894" max="13894" width="9.5546875" style="77" customWidth="1"/>
    <col min="13895" max="13912" width="0" style="77" hidden="1" customWidth="1"/>
    <col min="13913" max="13913" width="1.109375" style="77" customWidth="1"/>
    <col min="13914" max="13921" width="0" style="77" hidden="1" customWidth="1"/>
    <col min="13922" max="13922" width="2.33203125" style="77" customWidth="1"/>
    <col min="13923" max="13946" width="0" style="77" hidden="1" customWidth="1"/>
    <col min="13947" max="13947" width="0.33203125" style="77" customWidth="1"/>
    <col min="13948" max="13954" width="0" style="77" hidden="1" customWidth="1"/>
    <col min="13955" max="14082" width="10" style="77"/>
    <col min="14083" max="14083" width="53.109375" style="77" customWidth="1"/>
    <col min="14084" max="14084" width="10.5546875" style="77" bestFit="1" customWidth="1"/>
    <col min="14085" max="14085" width="1.5546875" style="77" customWidth="1"/>
    <col min="14086" max="14086" width="9.88671875" style="77" bestFit="1" customWidth="1"/>
    <col min="14087" max="14087" width="1.5546875" style="77" customWidth="1"/>
    <col min="14088" max="14088" width="13.6640625" style="77" customWidth="1"/>
    <col min="14089" max="14089" width="1.5546875" style="77" customWidth="1"/>
    <col min="14090" max="14090" width="10.6640625" style="77" customWidth="1"/>
    <col min="14091" max="14124" width="12.5546875" style="77" customWidth="1"/>
    <col min="14125" max="14149" width="10" style="77" customWidth="1"/>
    <col min="14150" max="14150" width="9.5546875" style="77" customWidth="1"/>
    <col min="14151" max="14168" width="0" style="77" hidden="1" customWidth="1"/>
    <col min="14169" max="14169" width="1.109375" style="77" customWidth="1"/>
    <col min="14170" max="14177" width="0" style="77" hidden="1" customWidth="1"/>
    <col min="14178" max="14178" width="2.33203125" style="77" customWidth="1"/>
    <col min="14179" max="14202" width="0" style="77" hidden="1" customWidth="1"/>
    <col min="14203" max="14203" width="0.33203125" style="77" customWidth="1"/>
    <col min="14204" max="14210" width="0" style="77" hidden="1" customWidth="1"/>
    <col min="14211" max="14338" width="10" style="77"/>
    <col min="14339" max="14339" width="53.109375" style="77" customWidth="1"/>
    <col min="14340" max="14340" width="10.5546875" style="77" bestFit="1" customWidth="1"/>
    <col min="14341" max="14341" width="1.5546875" style="77" customWidth="1"/>
    <col min="14342" max="14342" width="9.88671875" style="77" bestFit="1" customWidth="1"/>
    <col min="14343" max="14343" width="1.5546875" style="77" customWidth="1"/>
    <col min="14344" max="14344" width="13.6640625" style="77" customWidth="1"/>
    <col min="14345" max="14345" width="1.5546875" style="77" customWidth="1"/>
    <col min="14346" max="14346" width="10.6640625" style="77" customWidth="1"/>
    <col min="14347" max="14380" width="12.5546875" style="77" customWidth="1"/>
    <col min="14381" max="14405" width="10" style="77" customWidth="1"/>
    <col min="14406" max="14406" width="9.5546875" style="77" customWidth="1"/>
    <col min="14407" max="14424" width="0" style="77" hidden="1" customWidth="1"/>
    <col min="14425" max="14425" width="1.109375" style="77" customWidth="1"/>
    <col min="14426" max="14433" width="0" style="77" hidden="1" customWidth="1"/>
    <col min="14434" max="14434" width="2.33203125" style="77" customWidth="1"/>
    <col min="14435" max="14458" width="0" style="77" hidden="1" customWidth="1"/>
    <col min="14459" max="14459" width="0.33203125" style="77" customWidth="1"/>
    <col min="14460" max="14466" width="0" style="77" hidden="1" customWidth="1"/>
    <col min="14467" max="14594" width="10" style="77"/>
    <col min="14595" max="14595" width="53.109375" style="77" customWidth="1"/>
    <col min="14596" max="14596" width="10.5546875" style="77" bestFit="1" customWidth="1"/>
    <col min="14597" max="14597" width="1.5546875" style="77" customWidth="1"/>
    <col min="14598" max="14598" width="9.88671875" style="77" bestFit="1" customWidth="1"/>
    <col min="14599" max="14599" width="1.5546875" style="77" customWidth="1"/>
    <col min="14600" max="14600" width="13.6640625" style="77" customWidth="1"/>
    <col min="14601" max="14601" width="1.5546875" style="77" customWidth="1"/>
    <col min="14602" max="14602" width="10.6640625" style="77" customWidth="1"/>
    <col min="14603" max="14636" width="12.5546875" style="77" customWidth="1"/>
    <col min="14637" max="14661" width="10" style="77" customWidth="1"/>
    <col min="14662" max="14662" width="9.5546875" style="77" customWidth="1"/>
    <col min="14663" max="14680" width="0" style="77" hidden="1" customWidth="1"/>
    <col min="14681" max="14681" width="1.109375" style="77" customWidth="1"/>
    <col min="14682" max="14689" width="0" style="77" hidden="1" customWidth="1"/>
    <col min="14690" max="14690" width="2.33203125" style="77" customWidth="1"/>
    <col min="14691" max="14714" width="0" style="77" hidden="1" customWidth="1"/>
    <col min="14715" max="14715" width="0.33203125" style="77" customWidth="1"/>
    <col min="14716" max="14722" width="0" style="77" hidden="1" customWidth="1"/>
    <col min="14723" max="14850" width="10" style="77"/>
    <col min="14851" max="14851" width="53.109375" style="77" customWidth="1"/>
    <col min="14852" max="14852" width="10.5546875" style="77" bestFit="1" customWidth="1"/>
    <col min="14853" max="14853" width="1.5546875" style="77" customWidth="1"/>
    <col min="14854" max="14854" width="9.88671875" style="77" bestFit="1" customWidth="1"/>
    <col min="14855" max="14855" width="1.5546875" style="77" customWidth="1"/>
    <col min="14856" max="14856" width="13.6640625" style="77" customWidth="1"/>
    <col min="14857" max="14857" width="1.5546875" style="77" customWidth="1"/>
    <col min="14858" max="14858" width="10.6640625" style="77" customWidth="1"/>
    <col min="14859" max="14892" width="12.5546875" style="77" customWidth="1"/>
    <col min="14893" max="14917" width="10" style="77" customWidth="1"/>
    <col min="14918" max="14918" width="9.5546875" style="77" customWidth="1"/>
    <col min="14919" max="14936" width="0" style="77" hidden="1" customWidth="1"/>
    <col min="14937" max="14937" width="1.109375" style="77" customWidth="1"/>
    <col min="14938" max="14945" width="0" style="77" hidden="1" customWidth="1"/>
    <col min="14946" max="14946" width="2.33203125" style="77" customWidth="1"/>
    <col min="14947" max="14970" width="0" style="77" hidden="1" customWidth="1"/>
    <col min="14971" max="14971" width="0.33203125" style="77" customWidth="1"/>
    <col min="14972" max="14978" width="0" style="77" hidden="1" customWidth="1"/>
    <col min="14979" max="15106" width="10" style="77"/>
    <col min="15107" max="15107" width="53.109375" style="77" customWidth="1"/>
    <col min="15108" max="15108" width="10.5546875" style="77" bestFit="1" customWidth="1"/>
    <col min="15109" max="15109" width="1.5546875" style="77" customWidth="1"/>
    <col min="15110" max="15110" width="9.88671875" style="77" bestFit="1" customWidth="1"/>
    <col min="15111" max="15111" width="1.5546875" style="77" customWidth="1"/>
    <col min="15112" max="15112" width="13.6640625" style="77" customWidth="1"/>
    <col min="15113" max="15113" width="1.5546875" style="77" customWidth="1"/>
    <col min="15114" max="15114" width="10.6640625" style="77" customWidth="1"/>
    <col min="15115" max="15148" width="12.5546875" style="77" customWidth="1"/>
    <col min="15149" max="15173" width="10" style="77" customWidth="1"/>
    <col min="15174" max="15174" width="9.5546875" style="77" customWidth="1"/>
    <col min="15175" max="15192" width="0" style="77" hidden="1" customWidth="1"/>
    <col min="15193" max="15193" width="1.109375" style="77" customWidth="1"/>
    <col min="15194" max="15201" width="0" style="77" hidden="1" customWidth="1"/>
    <col min="15202" max="15202" width="2.33203125" style="77" customWidth="1"/>
    <col min="15203" max="15226" width="0" style="77" hidden="1" customWidth="1"/>
    <col min="15227" max="15227" width="0.33203125" style="77" customWidth="1"/>
    <col min="15228" max="15234" width="0" style="77" hidden="1" customWidth="1"/>
    <col min="15235" max="15362" width="10" style="77"/>
    <col min="15363" max="15363" width="53.109375" style="77" customWidth="1"/>
    <col min="15364" max="15364" width="10.5546875" style="77" bestFit="1" customWidth="1"/>
    <col min="15365" max="15365" width="1.5546875" style="77" customWidth="1"/>
    <col min="15366" max="15366" width="9.88671875" style="77" bestFit="1" customWidth="1"/>
    <col min="15367" max="15367" width="1.5546875" style="77" customWidth="1"/>
    <col min="15368" max="15368" width="13.6640625" style="77" customWidth="1"/>
    <col min="15369" max="15369" width="1.5546875" style="77" customWidth="1"/>
    <col min="15370" max="15370" width="10.6640625" style="77" customWidth="1"/>
    <col min="15371" max="15404" width="12.5546875" style="77" customWidth="1"/>
    <col min="15405" max="15429" width="10" style="77" customWidth="1"/>
    <col min="15430" max="15430" width="9.5546875" style="77" customWidth="1"/>
    <col min="15431" max="15448" width="0" style="77" hidden="1" customWidth="1"/>
    <col min="15449" max="15449" width="1.109375" style="77" customWidth="1"/>
    <col min="15450" max="15457" width="0" style="77" hidden="1" customWidth="1"/>
    <col min="15458" max="15458" width="2.33203125" style="77" customWidth="1"/>
    <col min="15459" max="15482" width="0" style="77" hidden="1" customWidth="1"/>
    <col min="15483" max="15483" width="0.33203125" style="77" customWidth="1"/>
    <col min="15484" max="15490" width="0" style="77" hidden="1" customWidth="1"/>
    <col min="15491" max="15618" width="10" style="77"/>
    <col min="15619" max="15619" width="53.109375" style="77" customWidth="1"/>
    <col min="15620" max="15620" width="10.5546875" style="77" bestFit="1" customWidth="1"/>
    <col min="15621" max="15621" width="1.5546875" style="77" customWidth="1"/>
    <col min="15622" max="15622" width="9.88671875" style="77" bestFit="1" customWidth="1"/>
    <col min="15623" max="15623" width="1.5546875" style="77" customWidth="1"/>
    <col min="15624" max="15624" width="13.6640625" style="77" customWidth="1"/>
    <col min="15625" max="15625" width="1.5546875" style="77" customWidth="1"/>
    <col min="15626" max="15626" width="10.6640625" style="77" customWidth="1"/>
    <col min="15627" max="15660" width="12.5546875" style="77" customWidth="1"/>
    <col min="15661" max="15685" width="10" style="77" customWidth="1"/>
    <col min="15686" max="15686" width="9.5546875" style="77" customWidth="1"/>
    <col min="15687" max="15704" width="0" style="77" hidden="1" customWidth="1"/>
    <col min="15705" max="15705" width="1.109375" style="77" customWidth="1"/>
    <col min="15706" max="15713" width="0" style="77" hidden="1" customWidth="1"/>
    <col min="15714" max="15714" width="2.33203125" style="77" customWidth="1"/>
    <col min="15715" max="15738" width="0" style="77" hidden="1" customWidth="1"/>
    <col min="15739" max="15739" width="0.33203125" style="77" customWidth="1"/>
    <col min="15740" max="15746" width="0" style="77" hidden="1" customWidth="1"/>
    <col min="15747" max="15874" width="10" style="77"/>
    <col min="15875" max="15875" width="53.109375" style="77" customWidth="1"/>
    <col min="15876" max="15876" width="10.5546875" style="77" bestFit="1" customWidth="1"/>
    <col min="15877" max="15877" width="1.5546875" style="77" customWidth="1"/>
    <col min="15878" max="15878" width="9.88671875" style="77" bestFit="1" customWidth="1"/>
    <col min="15879" max="15879" width="1.5546875" style="77" customWidth="1"/>
    <col min="15880" max="15880" width="13.6640625" style="77" customWidth="1"/>
    <col min="15881" max="15881" width="1.5546875" style="77" customWidth="1"/>
    <col min="15882" max="15882" width="10.6640625" style="77" customWidth="1"/>
    <col min="15883" max="15916" width="12.5546875" style="77" customWidth="1"/>
    <col min="15917" max="15941" width="10" style="77" customWidth="1"/>
    <col min="15942" max="15942" width="9.5546875" style="77" customWidth="1"/>
    <col min="15943" max="15960" width="0" style="77" hidden="1" customWidth="1"/>
    <col min="15961" max="15961" width="1.109375" style="77" customWidth="1"/>
    <col min="15962" max="15969" width="0" style="77" hidden="1" customWidth="1"/>
    <col min="15970" max="15970" width="2.33203125" style="77" customWidth="1"/>
    <col min="15971" max="15994" width="0" style="77" hidden="1" customWidth="1"/>
    <col min="15995" max="15995" width="0.33203125" style="77" customWidth="1"/>
    <col min="15996" max="16002" width="0" style="77" hidden="1" customWidth="1"/>
    <col min="16003" max="16130" width="10" style="77"/>
    <col min="16131" max="16131" width="53.109375" style="77" customWidth="1"/>
    <col min="16132" max="16132" width="10.5546875" style="77" bestFit="1" customWidth="1"/>
    <col min="16133" max="16133" width="1.5546875" style="77" customWidth="1"/>
    <col min="16134" max="16134" width="9.88671875" style="77" bestFit="1" customWidth="1"/>
    <col min="16135" max="16135" width="1.5546875" style="77" customWidth="1"/>
    <col min="16136" max="16136" width="13.6640625" style="77" customWidth="1"/>
    <col min="16137" max="16137" width="1.5546875" style="77" customWidth="1"/>
    <col min="16138" max="16138" width="10.6640625" style="77" customWidth="1"/>
    <col min="16139" max="16172" width="12.5546875" style="77" customWidth="1"/>
    <col min="16173" max="16197" width="10" style="77" customWidth="1"/>
    <col min="16198" max="16198" width="9.5546875" style="77" customWidth="1"/>
    <col min="16199" max="16216" width="0" style="77" hidden="1" customWidth="1"/>
    <col min="16217" max="16217" width="1.109375" style="77" customWidth="1"/>
    <col min="16218" max="16225" width="0" style="77" hidden="1" customWidth="1"/>
    <col min="16226" max="16226" width="2.33203125" style="77" customWidth="1"/>
    <col min="16227" max="16250" width="0" style="77" hidden="1" customWidth="1"/>
    <col min="16251" max="16251" width="0.33203125" style="77" customWidth="1"/>
    <col min="16252" max="16258" width="0" style="77" hidden="1" customWidth="1"/>
    <col min="16259" max="16384" width="10" style="77"/>
  </cols>
  <sheetData>
    <row r="1" spans="1:44" ht="13.5" customHeight="1" thickTop="1" x14ac:dyDescent="0.25">
      <c r="C1" s="163" t="s">
        <v>53</v>
      </c>
      <c r="D1" s="164"/>
      <c r="E1" s="164"/>
      <c r="F1" s="164"/>
      <c r="G1" s="164"/>
      <c r="H1" s="164"/>
      <c r="I1" s="164"/>
      <c r="J1" s="165"/>
    </row>
    <row r="2" spans="1:44" x14ac:dyDescent="0.25">
      <c r="C2" s="166" t="s">
        <v>54</v>
      </c>
      <c r="D2" s="167"/>
      <c r="E2" s="167"/>
      <c r="F2" s="167"/>
      <c r="G2" s="167"/>
      <c r="H2" s="167"/>
      <c r="I2" s="167"/>
      <c r="J2" s="168"/>
    </row>
    <row r="3" spans="1:44" x14ac:dyDescent="0.25">
      <c r="C3" s="166" t="s">
        <v>86</v>
      </c>
      <c r="D3" s="167"/>
      <c r="E3" s="167"/>
      <c r="F3" s="167"/>
      <c r="G3" s="167"/>
      <c r="H3" s="167"/>
      <c r="I3" s="167"/>
      <c r="J3" s="168"/>
      <c r="AR3" s="77" t="s">
        <v>3</v>
      </c>
    </row>
    <row r="4" spans="1:44" ht="14.7" customHeight="1" thickBot="1" x14ac:dyDescent="0.3">
      <c r="C4" s="169" t="s">
        <v>2</v>
      </c>
      <c r="D4" s="170"/>
      <c r="E4" s="170"/>
      <c r="F4" s="170"/>
      <c r="G4" s="170"/>
      <c r="H4" s="170"/>
      <c r="I4" s="170"/>
      <c r="J4" s="171"/>
    </row>
    <row r="5" spans="1:44" ht="13.8" thickTop="1" x14ac:dyDescent="0.25">
      <c r="C5" s="172"/>
      <c r="D5" s="173"/>
      <c r="E5" s="173"/>
      <c r="F5" s="173"/>
      <c r="G5" s="173"/>
      <c r="H5" s="173"/>
      <c r="I5" s="173"/>
      <c r="J5" s="174"/>
    </row>
    <row r="6" spans="1:44" x14ac:dyDescent="0.25">
      <c r="C6" s="79"/>
      <c r="D6" s="80"/>
      <c r="E6" s="80"/>
      <c r="F6" s="80"/>
      <c r="G6" s="81" t="s">
        <v>56</v>
      </c>
      <c r="H6" s="82"/>
      <c r="I6" s="83"/>
      <c r="J6" s="84"/>
    </row>
    <row r="7" spans="1:44" x14ac:dyDescent="0.25">
      <c r="A7" s="85">
        <v>2024</v>
      </c>
      <c r="B7" s="85">
        <v>2023</v>
      </c>
      <c r="C7" s="86" t="s">
        <v>57</v>
      </c>
      <c r="D7" s="87" t="s">
        <v>84</v>
      </c>
      <c r="E7" s="88"/>
      <c r="F7" s="87" t="s">
        <v>85</v>
      </c>
      <c r="G7" s="88"/>
      <c r="H7" s="89" t="s">
        <v>6</v>
      </c>
      <c r="I7" s="90"/>
      <c r="J7" s="91" t="s">
        <v>60</v>
      </c>
    </row>
    <row r="8" spans="1:44" x14ac:dyDescent="0.25">
      <c r="C8" s="92"/>
      <c r="D8" s="93"/>
      <c r="E8" s="93"/>
      <c r="F8" s="93"/>
      <c r="G8" s="93"/>
      <c r="J8" s="95"/>
      <c r="L8" s="43"/>
      <c r="M8" s="43"/>
    </row>
    <row r="9" spans="1:44" x14ac:dyDescent="0.25">
      <c r="A9" s="78">
        <v>611001</v>
      </c>
      <c r="B9" s="78">
        <v>611001</v>
      </c>
      <c r="C9" s="96" t="s">
        <v>61</v>
      </c>
      <c r="D9" s="147">
        <f>IFERROR(IF(VLOOKUP($A9,'[1]Escoja el formato de Salida'!$A$5:$D$9000,4,FALSE)&lt;0,(VLOOKUP($A9,'[1]Escoja el formato de Salida'!$A$5:$D$9000,4,FALSE))*-1,VLOOKUP($A9,'[1]Escoja el formato de Salida'!$A$5:$D$9000,4,FALSE)),0)/1000</f>
        <v>5618.2778200000002</v>
      </c>
      <c r="E9" s="147"/>
      <c r="F9" s="147">
        <f>IFERROR(IF(VLOOKUP($A9,'[4]Escoja el formato de Salida'!$A$5:$D$5000,4,FALSE)&lt;0,(VLOOKUP($A9,'[4]Escoja el formato de Salida'!$A$5:$D$5000,4,FALSE))*-1,VLOOKUP($A9,'[4]Escoja el formato de Salida'!$A$5:$D$5000,4,FALSE)),0)/1000</f>
        <v>2971.3001899999999</v>
      </c>
      <c r="G9" s="97"/>
      <c r="H9" s="98">
        <f>D9-F9</f>
        <v>2646.9776300000003</v>
      </c>
      <c r="I9" s="98"/>
      <c r="J9" s="99">
        <f>H9/F9*100</f>
        <v>89.084826868334716</v>
      </c>
    </row>
    <row r="10" spans="1:44" x14ac:dyDescent="0.25">
      <c r="A10" s="78"/>
      <c r="C10" s="96"/>
      <c r="D10" s="147"/>
      <c r="E10" s="97"/>
      <c r="F10" s="147"/>
      <c r="G10" s="97"/>
      <c r="H10" s="98"/>
      <c r="I10" s="98"/>
      <c r="J10" s="99"/>
    </row>
    <row r="11" spans="1:44" x14ac:dyDescent="0.25">
      <c r="A11" s="78">
        <v>611002</v>
      </c>
      <c r="B11" s="78">
        <v>611002</v>
      </c>
      <c r="C11" s="96" t="s">
        <v>11</v>
      </c>
      <c r="D11" s="147">
        <f>IFERROR(IF(VLOOKUP($A11,'[1]Escoja el formato de Salida'!$A$5:$D$9000,4,FALSE)&lt;0,(VLOOKUP($A11,'[1]Escoja el formato de Salida'!$A$5:$D$9000,4,FALSE))*-1,VLOOKUP($A11,'[1]Escoja el formato de Salida'!$A$5:$D$9000,4,FALSE)),0)/1000</f>
        <v>1454.99857</v>
      </c>
      <c r="E11" s="97"/>
      <c r="F11" s="147">
        <f>IFERROR(IF(VLOOKUP($A11,'[4]Escoja el formato de Salida'!$A$5:$D$5000,4,FALSE)&lt;0,(VLOOKUP($A11,'[4]Escoja el formato de Salida'!$A$5:$D$5000,4,FALSE))*-1,VLOOKUP($A11,'[4]Escoja el formato de Salida'!$A$5:$D$5000,4,FALSE)),0)/1000</f>
        <v>665.41786999999999</v>
      </c>
      <c r="G11" s="97"/>
      <c r="H11" s="98">
        <f>D11-F11</f>
        <v>789.58069999999998</v>
      </c>
      <c r="I11" s="98"/>
      <c r="J11" s="99">
        <f>H11/F11*100</f>
        <v>118.6593771519842</v>
      </c>
    </row>
    <row r="12" spans="1:44" x14ac:dyDescent="0.25">
      <c r="A12" s="78">
        <v>611003</v>
      </c>
      <c r="B12" s="78">
        <v>611003</v>
      </c>
      <c r="C12" s="96" t="s">
        <v>10</v>
      </c>
      <c r="D12" s="147">
        <f>IFERROR(IF(VLOOKUP($A12,'[1]Escoja el formato de Salida'!$A$5:$D$9000,4,FALSE)&lt;0,(VLOOKUP($A12,'[1]Escoja el formato de Salida'!$A$5:$D$9000,4,FALSE))*-1,VLOOKUP($A12,'[1]Escoja el formato de Salida'!$A$5:$D$9000,4,FALSE)),0)/1000</f>
        <v>13.520020000000001</v>
      </c>
      <c r="E12" s="97"/>
      <c r="F12" s="147">
        <f>IFERROR(IF(VLOOKUP($A12,'[4]Escoja el formato de Salida'!$A$5:$D$5000,4,FALSE)&lt;0,(VLOOKUP($A12,'[4]Escoja el formato de Salida'!$A$5:$D$5000,4,FALSE))*-1,VLOOKUP($A12,'[4]Escoja el formato de Salida'!$A$5:$D$5000,4,FALSE)),0)/1000</f>
        <v>13.520020000000001</v>
      </c>
      <c r="G12" s="97"/>
      <c r="H12" s="98">
        <f>D12-F12</f>
        <v>0</v>
      </c>
      <c r="I12" s="98"/>
      <c r="J12" s="99">
        <v>0</v>
      </c>
    </row>
    <row r="13" spans="1:44" x14ac:dyDescent="0.25">
      <c r="A13" s="78">
        <v>611004</v>
      </c>
      <c r="B13" s="78">
        <v>611004</v>
      </c>
      <c r="C13" s="96" t="s">
        <v>62</v>
      </c>
      <c r="D13" s="147">
        <f>IFERROR(IF(VLOOKUP($A13,'[1]Escoja el formato de Salida'!$A$5:$D$9000,4,FALSE)&lt;0,(VLOOKUP($A13,'[1]Escoja el formato de Salida'!$A$5:$D$9000,4,FALSE))*-1,VLOOKUP($A13,'[1]Escoja el formato de Salida'!$A$5:$D$9000,4,FALSE)),0)/1000</f>
        <v>706.28519999999992</v>
      </c>
      <c r="E13" s="97"/>
      <c r="F13" s="147">
        <f>IFERROR(IF(VLOOKUP($A13,'[4]Escoja el formato de Salida'!$A$5:$D$5000,4,FALSE)&lt;0,(VLOOKUP($A13,'[4]Escoja el formato de Salida'!$A$5:$D$5000,4,FALSE))*-1,VLOOKUP($A13,'[4]Escoja el formato de Salida'!$A$5:$D$5000,4,FALSE)),0)/1000</f>
        <v>282.82265999999998</v>
      </c>
      <c r="G13" s="97"/>
      <c r="H13" s="98">
        <f>D13-F13</f>
        <v>423.46253999999993</v>
      </c>
      <c r="I13" s="98"/>
      <c r="J13" s="99">
        <f>H13/F13*100</f>
        <v>149.72723189860386</v>
      </c>
    </row>
    <row r="14" spans="1:44" x14ac:dyDescent="0.25">
      <c r="C14" s="79"/>
      <c r="J14" s="95"/>
    </row>
    <row r="15" spans="1:44" ht="12.6" customHeight="1" x14ac:dyDescent="0.25">
      <c r="C15" s="79"/>
      <c r="D15" s="100">
        <f>SUM(D9:D13)</f>
        <v>7793.0816100000002</v>
      </c>
      <c r="E15" s="81"/>
      <c r="F15" s="100">
        <f>SUM(F9:F13)</f>
        <v>3933.0607399999999</v>
      </c>
      <c r="G15" s="81"/>
      <c r="H15" s="101">
        <f>D15-F15</f>
        <v>3860.0208700000003</v>
      </c>
      <c r="I15" s="102"/>
      <c r="J15" s="103">
        <f>H15/F15*100</f>
        <v>98.142925450980968</v>
      </c>
      <c r="K15" s="97"/>
    </row>
    <row r="16" spans="1:44" ht="6.6" customHeight="1" x14ac:dyDescent="0.25">
      <c r="C16" s="79"/>
      <c r="J16" s="95"/>
    </row>
    <row r="17" spans="1:11" ht="8.25" customHeight="1" x14ac:dyDescent="0.25">
      <c r="C17" s="79"/>
      <c r="J17" s="95"/>
    </row>
    <row r="18" spans="1:11" ht="12.75" customHeight="1" x14ac:dyDescent="0.25">
      <c r="C18" s="86" t="s">
        <v>63</v>
      </c>
      <c r="D18" s="93"/>
      <c r="E18" s="93"/>
      <c r="F18" s="93"/>
      <c r="G18" s="93"/>
      <c r="J18" s="95"/>
    </row>
    <row r="19" spans="1:11" ht="6" customHeight="1" x14ac:dyDescent="0.25">
      <c r="C19" s="79"/>
      <c r="J19" s="95"/>
    </row>
    <row r="20" spans="1:11" ht="13.5" customHeight="1" x14ac:dyDescent="0.25">
      <c r="A20" s="78">
        <v>711001</v>
      </c>
      <c r="B20" s="78">
        <v>711001</v>
      </c>
      <c r="C20" s="79" t="s">
        <v>26</v>
      </c>
      <c r="D20" s="147">
        <f>IFERROR(IF(VLOOKUP($A20,'[1]Escoja el formato de Salida'!$A$5:$D$9000,4,FALSE)&lt;0,(VLOOKUP($A20,'[1]Escoja el formato de Salida'!$A$5:$D$9000,4,FALSE))*-1,VLOOKUP($A20,'[1]Escoja el formato de Salida'!$A$5:$D$9000,4,FALSE)),0)/1000</f>
        <v>75.528759999999991</v>
      </c>
      <c r="F20" s="147">
        <f>IFERROR(IF(VLOOKUP($A20,'[4]Escoja el formato de Salida'!$A$5:$D$5000,4,FALSE)&lt;0,(VLOOKUP($A20,'[4]Escoja el formato de Salida'!$A$5:$D$5000,4,FALSE))*-1,VLOOKUP($A20,'[4]Escoja el formato de Salida'!$A$5:$D$5000,4,FALSE)),0)/1000</f>
        <v>40.981529999999999</v>
      </c>
      <c r="H20" s="98">
        <f t="shared" ref="H20:H26" si="0">D20-F20</f>
        <v>34.547229999999992</v>
      </c>
      <c r="J20" s="99">
        <f>H20/F20*100</f>
        <v>84.299512487698706</v>
      </c>
    </row>
    <row r="21" spans="1:11" ht="15.6" customHeight="1" x14ac:dyDescent="0.25">
      <c r="A21" s="78">
        <v>7110020100</v>
      </c>
      <c r="B21" s="78">
        <v>7110020100</v>
      </c>
      <c r="C21" s="96" t="s">
        <v>64</v>
      </c>
      <c r="D21" s="147">
        <f>IFERROR(IF(VLOOKUP($A21,'[1]Escoja el formato de Salida'!$A$5:$D$9000,4,FALSE)&lt;0,(VLOOKUP($A21,'[1]Escoja el formato de Salida'!$A$5:$D$9000,4,FALSE))*-1,VLOOKUP($A21,'[1]Escoja el formato de Salida'!$A$5:$D$9000,4,FALSE)),0)/1000</f>
        <v>1795.02583</v>
      </c>
      <c r="E21" s="97"/>
      <c r="F21" s="147">
        <f>IFERROR(IF(VLOOKUP($A21,'[4]Escoja el formato de Salida'!$A$5:$D$5000,4,FALSE)&lt;0,(VLOOKUP($A21,'[4]Escoja el formato de Salida'!$A$5:$D$5000,4,FALSE))*-1,VLOOKUP($A21,'[4]Escoja el formato de Salida'!$A$5:$D$5000,4,FALSE)),0)/1000</f>
        <v>890.91158999999993</v>
      </c>
      <c r="G21" s="97"/>
      <c r="H21" s="98">
        <f t="shared" si="0"/>
        <v>904.11424000000011</v>
      </c>
      <c r="I21" s="98"/>
      <c r="J21" s="99">
        <f>H21/F21*100</f>
        <v>101.48192594508734</v>
      </c>
    </row>
    <row r="22" spans="1:11" x14ac:dyDescent="0.25">
      <c r="A22" s="78">
        <v>7110020200</v>
      </c>
      <c r="B22" s="78">
        <v>7110020200</v>
      </c>
      <c r="C22" s="96" t="s">
        <v>65</v>
      </c>
      <c r="D22" s="147">
        <f>IFERROR(IF(VLOOKUP($A22,'[1]Escoja el formato de Salida'!$A$5:$D$9000,4,FALSE)&lt;0,(VLOOKUP($A22,'[1]Escoja el formato de Salida'!$A$5:$D$9000,4,FALSE))*-1,VLOOKUP($A22,'[1]Escoja el formato de Salida'!$A$5:$D$9000,4,FALSE)),0)/1000</f>
        <v>137.6865</v>
      </c>
      <c r="E22" s="97"/>
      <c r="F22" s="147">
        <f>IFERROR(IF(VLOOKUP($A22,'[4]Escoja el formato de Salida'!$A$5:$D$5000,4,FALSE)&lt;0,(VLOOKUP($A22,'[4]Escoja el formato de Salida'!$A$5:$D$5000,4,FALSE))*-1,VLOOKUP($A22,'[4]Escoja el formato de Salida'!$A$5:$D$5000,4,FALSE)),0)/1000</f>
        <v>82.48514999999999</v>
      </c>
      <c r="G22" s="97"/>
      <c r="H22" s="98">
        <f t="shared" si="0"/>
        <v>55.201350000000005</v>
      </c>
      <c r="I22" s="98"/>
      <c r="J22" s="99">
        <f>IFERROR(H22/F22*100,0)</f>
        <v>66.922773371934227</v>
      </c>
    </row>
    <row r="23" spans="1:11" x14ac:dyDescent="0.25">
      <c r="A23" s="78">
        <v>711004</v>
      </c>
      <c r="B23" s="78">
        <v>711004</v>
      </c>
      <c r="C23" s="96" t="s">
        <v>34</v>
      </c>
      <c r="D23" s="147">
        <f>IFERROR(IF(VLOOKUP($A23,'[1]Escoja el formato de Salida'!$A$5:$D$9000,4,FALSE)&lt;0,(VLOOKUP($A23,'[1]Escoja el formato de Salida'!$A$5:$D$9000,4,FALSE))*-1,VLOOKUP($A23,'[1]Escoja el formato de Salida'!$A$5:$D$9000,4,FALSE)),0)/1000</f>
        <v>42.168260000000004</v>
      </c>
      <c r="E23" s="97"/>
      <c r="F23" s="147">
        <f>IFERROR(IF(VLOOKUP($A23,'[4]Escoja el formato de Salida'!$A$5:$D$5000,4,FALSE)&lt;0,(VLOOKUP($A23,'[4]Escoja el formato de Salida'!$A$5:$D$5000,4,FALSE))*-1,VLOOKUP($A23,'[4]Escoja el formato de Salida'!$A$5:$D$5000,4,FALSE)),0)/1000</f>
        <v>35.575949999999999</v>
      </c>
      <c r="G23" s="97"/>
      <c r="H23" s="98">
        <f t="shared" si="0"/>
        <v>6.5923100000000048</v>
      </c>
      <c r="I23" s="98"/>
      <c r="J23" s="99">
        <f t="shared" ref="J23:J25" si="1">IFERROR(H23/F23*100,0)</f>
        <v>18.530243043404337</v>
      </c>
    </row>
    <row r="24" spans="1:11" hidden="1" x14ac:dyDescent="0.25">
      <c r="A24" s="78">
        <v>711201</v>
      </c>
      <c r="B24" s="78">
        <v>711005</v>
      </c>
      <c r="C24" s="96" t="s">
        <v>66</v>
      </c>
      <c r="D24" s="147">
        <f>IFERROR(IF(VLOOKUP($A24,'[1]Escoja el formato de Salida'!$A$5:$D$9000,4,FALSE)&lt;0,(VLOOKUP($A24,'[1]Escoja el formato de Salida'!$A$5:$D$9000,4,FALSE))*-1,VLOOKUP($A24,'[1]Escoja el formato de Salida'!$A$5:$D$9000,4,FALSE)),0)/1000</f>
        <v>20.644740000000002</v>
      </c>
      <c r="E24" s="97"/>
      <c r="F24" s="147">
        <f>IFERROR(IF(VLOOKUP($A24,'[4]Escoja el formato de Salida'!$A$5:$D$5000,4,FALSE)&lt;0,(VLOOKUP($A24,'[4]Escoja el formato de Salida'!$A$5:$D$5000,4,FALSE))*-1,VLOOKUP($A24,'[4]Escoja el formato de Salida'!$A$5:$D$5000,4,FALSE)),0)/1000</f>
        <v>0</v>
      </c>
      <c r="G24" s="97"/>
      <c r="H24" s="98">
        <f t="shared" si="0"/>
        <v>20.644740000000002</v>
      </c>
      <c r="I24" s="98"/>
      <c r="J24" s="99">
        <f t="shared" si="1"/>
        <v>0</v>
      </c>
    </row>
    <row r="25" spans="1:11" x14ac:dyDescent="0.25">
      <c r="A25" s="78">
        <v>711013</v>
      </c>
      <c r="B25" s="78">
        <v>711007</v>
      </c>
      <c r="C25" s="96" t="s">
        <v>67</v>
      </c>
      <c r="D25" s="147">
        <f>IFERROR(IF(VLOOKUP($A25,'[1]Escoja el formato de Salida'!$A$5:$D$9000,4,FALSE)&lt;0,(VLOOKUP($A25,'[1]Escoja el formato de Salida'!$A$5:$D$9000,4,FALSE))*-1,VLOOKUP($A25,'[1]Escoja el formato de Salida'!$A$5:$D$9000,4,FALSE)),0)/1000</f>
        <v>32.621360000000003</v>
      </c>
      <c r="E25" s="97"/>
      <c r="F25" s="147">
        <f>IFERROR(IF(VLOOKUP($A25,'[4]Escoja el formato de Salida'!$A$5:$D$5000,4,FALSE)&lt;0,(VLOOKUP($A25,'[4]Escoja el formato de Salida'!$A$5:$D$5000,4,FALSE))*-1,VLOOKUP($A25,'[4]Escoja el formato de Salida'!$A$5:$D$5000,4,FALSE)),0)/1000</f>
        <v>16.370429999999999</v>
      </c>
      <c r="G25" s="97"/>
      <c r="H25" s="98">
        <f t="shared" si="0"/>
        <v>16.250930000000004</v>
      </c>
      <c r="I25" s="98"/>
      <c r="J25" s="99">
        <f t="shared" si="1"/>
        <v>99.270025283392087</v>
      </c>
    </row>
    <row r="26" spans="1:11" x14ac:dyDescent="0.25">
      <c r="C26" s="96"/>
      <c r="D26" s="104">
        <f>SUM(D20:D25)</f>
        <v>2103.6754500000002</v>
      </c>
      <c r="E26" s="81"/>
      <c r="F26" s="104">
        <f>SUM(F20:F25)</f>
        <v>1066.3246499999998</v>
      </c>
      <c r="G26" s="81"/>
      <c r="H26" s="105">
        <f t="shared" si="0"/>
        <v>1037.3508000000004</v>
      </c>
      <c r="I26" s="102"/>
      <c r="J26" s="106">
        <f>H26/F26*100</f>
        <v>97.282830327518042</v>
      </c>
      <c r="K26" s="97"/>
    </row>
    <row r="27" spans="1:11" ht="8.25" customHeight="1" x14ac:dyDescent="0.25">
      <c r="C27" s="96"/>
      <c r="D27" s="97"/>
      <c r="E27" s="97"/>
      <c r="F27" s="97"/>
      <c r="G27" s="97"/>
      <c r="H27" s="98"/>
      <c r="I27" s="98"/>
      <c r="J27" s="99"/>
    </row>
    <row r="28" spans="1:11" ht="29.7" customHeight="1" x14ac:dyDescent="0.25">
      <c r="A28" s="78">
        <v>712</v>
      </c>
      <c r="B28" s="78">
        <v>712</v>
      </c>
      <c r="C28" s="107" t="s">
        <v>68</v>
      </c>
      <c r="D28" s="147">
        <f>IFERROR(IF(VLOOKUP($A28,'[1]Escoja el formato de Salida'!$A$5:$D$9000,4,FALSE)&lt;0,(VLOOKUP($A28,'[1]Escoja el formato de Salida'!$A$5:$D$9000,4,FALSE))*-1,VLOOKUP($A28,'[1]Escoja el formato de Salida'!$A$5:$D$9000,4,FALSE)),0)/1000</f>
        <v>0</v>
      </c>
      <c r="F28" s="147">
        <f>IFERROR(IF(VLOOKUP($A28,'[4]Escoja el formato de Salida'!$A$5:$D$5000,4,FALSE)&lt;0,(VLOOKUP($A28,'[4]Escoja el formato de Salida'!$A$5:$D$5000,4,FALSE))*-1,VLOOKUP($A28,'[4]Escoja el formato de Salida'!$A$5:$D$5000,4,FALSE)),0)/1000</f>
        <v>0</v>
      </c>
      <c r="H28" s="98">
        <f>D28-F28</f>
        <v>0</v>
      </c>
      <c r="J28" s="99">
        <v>0</v>
      </c>
    </row>
    <row r="29" spans="1:11" x14ac:dyDescent="0.25">
      <c r="C29" s="79"/>
      <c r="D29" s="100">
        <f>SUM(D26:D28)</f>
        <v>2103.6754500000002</v>
      </c>
      <c r="E29" s="81"/>
      <c r="F29" s="100">
        <f>SUM(F26:F28)</f>
        <v>1066.3246499999998</v>
      </c>
      <c r="G29" s="81"/>
      <c r="H29" s="101">
        <f>D29-F29</f>
        <v>1037.3508000000004</v>
      </c>
      <c r="I29" s="102"/>
      <c r="J29" s="103">
        <f>H29/F29*100</f>
        <v>97.282830327518042</v>
      </c>
      <c r="K29" s="97"/>
    </row>
    <row r="30" spans="1:11" ht="8.25" customHeight="1" x14ac:dyDescent="0.25">
      <c r="C30" s="79"/>
      <c r="J30" s="95"/>
    </row>
    <row r="31" spans="1:11" ht="15.6" customHeight="1" x14ac:dyDescent="0.25">
      <c r="C31" s="108" t="s">
        <v>69</v>
      </c>
      <c r="D31" s="109">
        <f>+D15-D29</f>
        <v>5689.4061600000005</v>
      </c>
      <c r="E31" s="109"/>
      <c r="F31" s="109">
        <f>+F15-F29</f>
        <v>2866.7360900000003</v>
      </c>
      <c r="G31" s="109"/>
      <c r="H31" s="102">
        <f>D31-F31</f>
        <v>2822.6700700000001</v>
      </c>
      <c r="I31" s="102"/>
      <c r="J31" s="110">
        <f>H31/F31*100</f>
        <v>98.462850481643045</v>
      </c>
      <c r="K31" s="111"/>
    </row>
    <row r="32" spans="1:11" ht="12" customHeight="1" x14ac:dyDescent="0.25">
      <c r="C32" s="112"/>
      <c r="D32" s="113"/>
      <c r="E32" s="113"/>
      <c r="F32" s="113"/>
      <c r="G32" s="113"/>
      <c r="J32" s="95"/>
    </row>
    <row r="33" spans="1:14" ht="15" customHeight="1" x14ac:dyDescent="0.25">
      <c r="A33" s="78">
        <v>62</v>
      </c>
      <c r="B33" s="78">
        <v>62</v>
      </c>
      <c r="C33" s="114" t="s">
        <v>70</v>
      </c>
      <c r="D33" s="147">
        <f>IFERROR(IF(VLOOKUP($A33,'[1]Escoja el formato de Salida'!$A$5:$D$9000,4,FALSE)&lt;0,(VLOOKUP($A33,'[1]Escoja el formato de Salida'!$A$5:$D$9000,4,FALSE))*-1,VLOOKUP($A33,'[1]Escoja el formato de Salida'!$A$5:$D$9000,4,FALSE)),0)/1000</f>
        <v>3601.76152</v>
      </c>
      <c r="E33" s="98"/>
      <c r="F33" s="147">
        <f>IFERROR(IF(VLOOKUP($A33,'[4]Escoja el formato de Salida'!$A$5:$D$5000,4,FALSE)&lt;0,(VLOOKUP($A33,'[4]Escoja el formato de Salida'!$A$5:$D$5000,4,FALSE))*-1,VLOOKUP($A33,'[4]Escoja el formato de Salida'!$A$5:$D$5000,4,FALSE)),0)/1000</f>
        <v>1788.8865700000001</v>
      </c>
      <c r="G33" s="98"/>
      <c r="H33" s="98">
        <f>D33-F33</f>
        <v>1812.8749499999999</v>
      </c>
      <c r="I33" s="98"/>
      <c r="J33" s="99">
        <f>H33/F33*100</f>
        <v>101.3409670798747</v>
      </c>
    </row>
    <row r="34" spans="1:14" ht="12" customHeight="1" x14ac:dyDescent="0.25">
      <c r="C34" s="115"/>
      <c r="D34" s="98"/>
      <c r="E34" s="98"/>
      <c r="F34" s="98"/>
      <c r="G34" s="98"/>
      <c r="J34" s="95"/>
    </row>
    <row r="35" spans="1:14" ht="14.25" customHeight="1" x14ac:dyDescent="0.25">
      <c r="A35" s="78">
        <v>72</v>
      </c>
      <c r="B35" s="78">
        <v>72</v>
      </c>
      <c r="C35" s="114" t="s">
        <v>87</v>
      </c>
      <c r="D35" s="147">
        <f>IFERROR(IF(VLOOKUP($A35,'[1]Escoja el formato de Salida'!$A$5:$D$9000,4,FALSE)&lt;0,(VLOOKUP($A35,'[1]Escoja el formato de Salida'!$A$5:$D$9000,4,FALSE))*-1,VLOOKUP($A35,'[1]Escoja el formato de Salida'!$A$5:$D$9000,4,FALSE)),0)/1000</f>
        <v>1677.8441200000002</v>
      </c>
      <c r="E35" s="98"/>
      <c r="F35" s="147">
        <f>IFERROR(IF(VLOOKUP($A35,'[4]Escoja el formato de Salida'!$A$5:$D$5000,4,FALSE)&lt;0,(VLOOKUP($A35,'[4]Escoja el formato de Salida'!$A$5:$D$5000,4,FALSE))*-1,VLOOKUP($A35,'[4]Escoja el formato de Salida'!$A$5:$D$5000,4,FALSE)),0)/1000</f>
        <v>755.09328000000005</v>
      </c>
      <c r="G35" s="98"/>
      <c r="H35" s="98">
        <f>D35-F35</f>
        <v>922.75084000000015</v>
      </c>
      <c r="I35" s="98"/>
      <c r="J35" s="99">
        <f>H35/F35*100</f>
        <v>122.20355609574489</v>
      </c>
    </row>
    <row r="36" spans="1:14" ht="14.25" customHeight="1" x14ac:dyDescent="0.25">
      <c r="C36" s="114"/>
      <c r="D36" s="147"/>
      <c r="E36" s="98"/>
      <c r="F36" s="147"/>
      <c r="G36" s="98"/>
      <c r="H36" s="98"/>
      <c r="I36" s="98"/>
      <c r="J36" s="99"/>
    </row>
    <row r="37" spans="1:14" ht="14.25" customHeight="1" x14ac:dyDescent="0.25">
      <c r="C37" s="117" t="s">
        <v>72</v>
      </c>
      <c r="D37" s="118">
        <f>SUM(D33-D35)</f>
        <v>1923.9173999999998</v>
      </c>
      <c r="E37" s="102"/>
      <c r="F37" s="118">
        <f>SUM(F33-F35)</f>
        <v>1033.7932900000001</v>
      </c>
      <c r="G37" s="102"/>
      <c r="H37" s="118">
        <f>SUM(H33-H35)</f>
        <v>890.12410999999975</v>
      </c>
      <c r="I37" s="102"/>
      <c r="J37" s="119">
        <f>H37/F37*100</f>
        <v>86.102716917421631</v>
      </c>
    </row>
    <row r="38" spans="1:14" ht="14.25" customHeight="1" x14ac:dyDescent="0.25">
      <c r="C38" s="120"/>
      <c r="D38" s="118"/>
      <c r="E38" s="102"/>
      <c r="F38" s="118"/>
      <c r="G38" s="102"/>
      <c r="H38" s="118"/>
      <c r="I38" s="102"/>
      <c r="J38" s="102"/>
    </row>
    <row r="39" spans="1:14" ht="15" customHeight="1" x14ac:dyDescent="0.25">
      <c r="A39" s="78">
        <v>63</v>
      </c>
      <c r="B39" s="78">
        <v>63</v>
      </c>
      <c r="C39" s="121" t="s">
        <v>73</v>
      </c>
      <c r="D39" s="147">
        <f>IFERROR(IF(VLOOKUP($A39,'[1]Escoja el formato de Salida'!$A$5:$D$9000,4,FALSE)&lt;0,(VLOOKUP($A39,'[1]Escoja el formato de Salida'!$A$5:$D$9000,4,FALSE))*-1,VLOOKUP($A39,'[1]Escoja el formato de Salida'!$A$5:$D$9000,4,FALSE)),0)/1000</f>
        <v>82.016030000000001</v>
      </c>
      <c r="E39" s="98"/>
      <c r="F39" s="147">
        <f>IFERROR(IF(VLOOKUP($A39,'[4]Escoja el formato de Salida'!$A$5:$D$5000,4,FALSE)&lt;0,(VLOOKUP($A39,'[4]Escoja el formato de Salida'!$A$5:$D$5000,4,FALSE))*-1,VLOOKUP($A39,'[4]Escoja el formato de Salida'!$A$5:$D$5000,4,FALSE)),0)/1000</f>
        <v>48.288319999999999</v>
      </c>
      <c r="G39" s="98"/>
      <c r="H39" s="98">
        <f>D39-F39</f>
        <v>33.727710000000002</v>
      </c>
      <c r="I39" s="98"/>
      <c r="J39" s="99">
        <f>H39/F39*100</f>
        <v>69.846517750048051</v>
      </c>
    </row>
    <row r="40" spans="1:14" ht="13.2" customHeight="1" x14ac:dyDescent="0.25">
      <c r="C40" s="115"/>
      <c r="D40" s="98"/>
      <c r="E40" s="98"/>
      <c r="F40" s="98"/>
      <c r="G40" s="98"/>
      <c r="J40" s="95"/>
      <c r="L40" s="148"/>
      <c r="M40" s="148"/>
      <c r="N40" s="148"/>
    </row>
    <row r="41" spans="1:14" ht="15" customHeight="1" x14ac:dyDescent="0.25">
      <c r="A41" s="78">
        <v>81</v>
      </c>
      <c r="B41" s="78">
        <v>81</v>
      </c>
      <c r="C41" s="123" t="s">
        <v>74</v>
      </c>
      <c r="D41" s="149">
        <f>IFERROR(IF(VLOOKUP($A41,'[1]Escoja el formato de Salida'!$A$5:$D$9000,4,FALSE)&lt;0,(VLOOKUP($A41,'[1]Escoja el formato de Salida'!$A$5:$D$9000,4,FALSE))*-1,VLOOKUP($A41,'[1]Escoja el formato de Salida'!$A$5:$D$9000,4,FALSE)),0)/1000 - D49</f>
        <v>1722.9936600000001</v>
      </c>
      <c r="E41" s="81"/>
      <c r="F41" s="149">
        <f>IFERROR(IF(VLOOKUP($A41,'[4]Escoja el formato de Salida'!$A$5:$D$5000,4,FALSE)&lt;0,(VLOOKUP($A41,'[4]Escoja el formato de Salida'!$A$5:$D$5000,4,FALSE))*-1,VLOOKUP($A41,'[4]Escoja el formato de Salida'!$A$5:$D$5000,4,FALSE)),0)/1000 - F49</f>
        <v>835.62492999999995</v>
      </c>
      <c r="G41" s="81"/>
      <c r="H41" s="124">
        <f>D41-F41</f>
        <v>887.36873000000014</v>
      </c>
      <c r="I41" s="102"/>
      <c r="J41" s="125">
        <f>H41/F41*100</f>
        <v>106.1922278934402</v>
      </c>
      <c r="L41" s="148"/>
      <c r="M41" s="148"/>
      <c r="N41" s="148"/>
    </row>
    <row r="42" spans="1:14" ht="15" customHeight="1" x14ac:dyDescent="0.25">
      <c r="C42" s="96" t="s">
        <v>75</v>
      </c>
      <c r="D42" s="97">
        <v>1689.5</v>
      </c>
      <c r="E42" s="97"/>
      <c r="F42" s="97">
        <v>834.4</v>
      </c>
      <c r="G42" s="97"/>
      <c r="H42" s="98">
        <f>D42-F42</f>
        <v>855.1</v>
      </c>
      <c r="J42" s="99">
        <f>H42/F42*100</f>
        <v>102.48082454458294</v>
      </c>
      <c r="L42" s="148"/>
      <c r="M42" s="148"/>
      <c r="N42" s="148"/>
    </row>
    <row r="43" spans="1:14" ht="15" customHeight="1" x14ac:dyDescent="0.25">
      <c r="C43" s="96" t="s">
        <v>76</v>
      </c>
      <c r="D43" s="97">
        <v>27.6</v>
      </c>
      <c r="E43" s="97"/>
      <c r="F43" s="97">
        <v>1.1000000000000001</v>
      </c>
      <c r="G43" s="97"/>
      <c r="H43" s="98">
        <f>D43-F43</f>
        <v>26.5</v>
      </c>
      <c r="J43" s="99">
        <f>H43/F43*100</f>
        <v>2409.090909090909</v>
      </c>
      <c r="L43" s="148"/>
      <c r="M43" s="148"/>
      <c r="N43" s="148"/>
    </row>
    <row r="44" spans="1:14" ht="15" customHeight="1" x14ac:dyDescent="0.25">
      <c r="A44" s="78"/>
      <c r="B44" s="78">
        <v>82</v>
      </c>
      <c r="C44" s="96" t="s">
        <v>77</v>
      </c>
      <c r="D44" s="147">
        <v>5.9</v>
      </c>
      <c r="E44" s="98"/>
      <c r="F44" s="147">
        <v>0.1</v>
      </c>
      <c r="G44" s="98"/>
      <c r="H44" s="98">
        <f>D44-F44</f>
        <v>5.8000000000000007</v>
      </c>
      <c r="I44" s="98"/>
      <c r="J44" s="99">
        <f>H44/F44*100</f>
        <v>5800.0000000000009</v>
      </c>
    </row>
    <row r="45" spans="1:14" ht="15" customHeight="1" x14ac:dyDescent="0.25">
      <c r="C45" s="128"/>
      <c r="D45" s="129"/>
      <c r="E45" s="109"/>
      <c r="F45" s="129"/>
      <c r="G45" s="109"/>
      <c r="H45" s="105"/>
      <c r="I45" s="102"/>
      <c r="J45" s="106"/>
      <c r="K45" s="111"/>
      <c r="L45" s="148"/>
      <c r="M45" s="148"/>
      <c r="N45" s="148"/>
    </row>
    <row r="46" spans="1:14" ht="14.25" customHeight="1" x14ac:dyDescent="0.25">
      <c r="C46" s="79"/>
      <c r="D46" s="100"/>
      <c r="E46" s="81"/>
      <c r="F46" s="100"/>
      <c r="G46" s="81"/>
      <c r="H46" s="101"/>
      <c r="I46" s="102"/>
      <c r="J46" s="103"/>
      <c r="K46" s="97"/>
    </row>
    <row r="47" spans="1:14" ht="7.5" customHeight="1" x14ac:dyDescent="0.25">
      <c r="C47" s="79"/>
      <c r="D47" s="97"/>
      <c r="E47" s="97"/>
      <c r="F47" s="97"/>
      <c r="G47" s="97"/>
      <c r="J47" s="95"/>
    </row>
    <row r="48" spans="1:14" ht="15" customHeight="1" x14ac:dyDescent="0.25">
      <c r="C48" s="108" t="s">
        <v>78</v>
      </c>
      <c r="D48" s="109">
        <f>+D31+D37+D39-D41</f>
        <v>5972.3459300000004</v>
      </c>
      <c r="E48" s="109"/>
      <c r="F48" s="109">
        <f>+F31+F37+F39-F41</f>
        <v>3113.1927700000006</v>
      </c>
      <c r="G48" s="109"/>
      <c r="H48" s="102">
        <f>D48-F48</f>
        <v>2859.1531599999998</v>
      </c>
      <c r="I48" s="102"/>
      <c r="J48" s="110">
        <f>H48/F48*100</f>
        <v>91.839901067224929</v>
      </c>
      <c r="K48" s="111"/>
    </row>
    <row r="49" spans="1:12" x14ac:dyDescent="0.25">
      <c r="A49" s="78">
        <v>815</v>
      </c>
      <c r="B49" s="78">
        <v>83</v>
      </c>
      <c r="C49" s="115" t="s">
        <v>79</v>
      </c>
      <c r="D49" s="147">
        <v>1061.5</v>
      </c>
      <c r="E49" s="98"/>
      <c r="F49" s="147">
        <v>578.29999999999995</v>
      </c>
      <c r="G49" s="98"/>
      <c r="H49" s="98">
        <f>D49-F49</f>
        <v>483.20000000000005</v>
      </c>
      <c r="I49" s="98"/>
      <c r="J49" s="99">
        <v>0</v>
      </c>
    </row>
    <row r="50" spans="1:12" x14ac:dyDescent="0.25">
      <c r="C50" s="115"/>
      <c r="D50" s="147"/>
      <c r="E50" s="98"/>
      <c r="F50" s="147"/>
      <c r="G50" s="98"/>
      <c r="H50" s="98"/>
      <c r="I50" s="98"/>
      <c r="J50" s="99"/>
    </row>
    <row r="51" spans="1:12" ht="13.8" thickBot="1" x14ac:dyDescent="0.3">
      <c r="C51" s="130" t="s">
        <v>80</v>
      </c>
      <c r="D51" s="131">
        <f>SUM(D48-D49-D50)</f>
        <v>4910.8459300000004</v>
      </c>
      <c r="E51" s="102"/>
      <c r="F51" s="131">
        <f>SUM(F48-F49-F50)</f>
        <v>2534.8927700000004</v>
      </c>
      <c r="G51" s="102"/>
      <c r="H51" s="131">
        <f>SUM(H48-H49)</f>
        <v>2375.95316</v>
      </c>
      <c r="I51" s="102"/>
      <c r="J51" s="132">
        <f>H51/F51*100</f>
        <v>93.729927676585689</v>
      </c>
      <c r="K51" s="98"/>
    </row>
    <row r="52" spans="1:12" ht="13.5" hidden="1" customHeight="1" thickTop="1" x14ac:dyDescent="0.25">
      <c r="C52" s="115" t="s">
        <v>81</v>
      </c>
      <c r="D52" s="133"/>
      <c r="E52" s="133"/>
      <c r="F52" s="133"/>
      <c r="G52" s="98"/>
      <c r="H52" s="98">
        <f>D52-F52</f>
        <v>0</v>
      </c>
      <c r="I52" s="98"/>
      <c r="J52" s="99" t="e">
        <f>H52/F52*100</f>
        <v>#DIV/0!</v>
      </c>
      <c r="L52" s="77">
        <f>+D51*0.2</f>
        <v>982.16918600000008</v>
      </c>
    </row>
    <row r="53" spans="1:12" ht="14.25" hidden="1" customHeight="1" thickBot="1" x14ac:dyDescent="0.3">
      <c r="C53" s="115" t="s">
        <v>82</v>
      </c>
      <c r="D53" s="134">
        <f>SUM(D51-D52)</f>
        <v>4910.8459300000004</v>
      </c>
      <c r="E53" s="111"/>
      <c r="F53" s="134">
        <f>SUM(F51-F52)</f>
        <v>2534.8927700000004</v>
      </c>
      <c r="G53" s="97"/>
      <c r="H53" s="134">
        <f>SUM(H51-H52)</f>
        <v>2375.95316</v>
      </c>
      <c r="I53" s="98"/>
      <c r="J53" s="150" t="e">
        <f>SUM(J51-J52)</f>
        <v>#DIV/0!</v>
      </c>
    </row>
    <row r="54" spans="1:12" ht="14.4" thickTop="1" thickBot="1" x14ac:dyDescent="0.3">
      <c r="C54" s="135"/>
      <c r="D54" s="136"/>
      <c r="E54" s="136"/>
      <c r="F54" s="136"/>
      <c r="G54" s="136"/>
      <c r="H54" s="137"/>
      <c r="I54" s="137"/>
      <c r="J54" s="138"/>
    </row>
    <row r="55" spans="1:12" ht="9.75" customHeight="1" thickTop="1" x14ac:dyDescent="0.25">
      <c r="C55" s="115"/>
      <c r="D55" s="98"/>
      <c r="E55" s="98"/>
      <c r="F55" s="98"/>
      <c r="G55" s="98"/>
      <c r="J55" s="95"/>
    </row>
    <row r="56" spans="1:12" ht="14.25" customHeight="1" x14ac:dyDescent="0.25">
      <c r="C56" s="139"/>
      <c r="D56" s="140"/>
      <c r="E56" s="140"/>
      <c r="F56" s="140"/>
      <c r="G56" s="140"/>
      <c r="J56" s="141"/>
    </row>
    <row r="57" spans="1:12" ht="13.8" thickBot="1" x14ac:dyDescent="0.3">
      <c r="C57" s="142"/>
      <c r="D57" s="143"/>
      <c r="E57" s="143"/>
      <c r="F57" s="143"/>
      <c r="G57" s="143"/>
      <c r="H57" s="137"/>
      <c r="I57" s="137"/>
      <c r="J57" s="138"/>
    </row>
    <row r="58" spans="1:12" ht="11.7" customHeight="1" thickTop="1" x14ac:dyDescent="0.25">
      <c r="D58" s="140"/>
      <c r="E58" s="140"/>
      <c r="F58" s="140"/>
      <c r="G58" s="140"/>
    </row>
    <row r="59" spans="1:12" x14ac:dyDescent="0.25">
      <c r="D59" s="140"/>
      <c r="E59" s="140"/>
      <c r="F59" s="140"/>
      <c r="G59" s="140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0EF8296F-77AD-43F9-8488-274E7E58E972}"/>
    <hyperlink ref="C35" location="'COSTOS DE OT.OPERAC.'!D1" display="COSTOS DE OTRAS OPERACIONES" xr:uid="{A611E721-CFD1-4E87-A9B6-C4FFE022C856}"/>
    <hyperlink ref="C39" location="'INGRESOS NO OPERAC.'!D1" display="INGRESOS" xr:uid="{D68311C9-D2A6-46D2-BA3E-EBAA3AE548F7}"/>
    <hyperlink ref="C44" location="'GASTOS NO OPERAC.'!D1" display="GASTOS" xr:uid="{AD4458AD-87F6-4EEE-804B-F8F443D5059B}"/>
  </hyperlinks>
  <pageMargins left="0.59055118110236227" right="0.39370078740157483" top="0.74803149606299213" bottom="0.98425196850393704" header="0.51181102362204722" footer="0.51181102362204722"/>
  <pageSetup scale="83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F5FD-8B9A-403D-ADDE-4071E98FB688}">
  <sheetPr>
    <pageSetUpPr fitToPage="1"/>
  </sheetPr>
  <dimension ref="A1:I51"/>
  <sheetViews>
    <sheetView topLeftCell="A24" zoomScale="70" zoomScaleNormal="70" workbookViewId="0">
      <selection activeCell="E55" sqref="E55"/>
    </sheetView>
  </sheetViews>
  <sheetFormatPr baseColWidth="10" defaultRowHeight="14.4" x14ac:dyDescent="0.3"/>
  <cols>
    <col min="1" max="1" width="69.5546875" bestFit="1" customWidth="1"/>
    <col min="2" max="2" width="14.5546875" bestFit="1" customWidth="1"/>
    <col min="3" max="3" width="17.88671875" bestFit="1" customWidth="1"/>
    <col min="4" max="4" width="7.44140625" bestFit="1" customWidth="1"/>
    <col min="5" max="5" width="17.88671875" bestFit="1" customWidth="1"/>
    <col min="7" max="7" width="26.77734375" bestFit="1" customWidth="1"/>
    <col min="9" max="9" width="15.21875" bestFit="1" customWidth="1"/>
  </cols>
  <sheetData>
    <row r="1" spans="1:9" ht="21" thickTop="1" x14ac:dyDescent="0.35">
      <c r="A1" s="151" t="s">
        <v>0</v>
      </c>
      <c r="B1" s="152"/>
      <c r="C1" s="152"/>
      <c r="D1" s="152"/>
      <c r="E1" s="152"/>
      <c r="F1" s="152"/>
      <c r="G1" s="152"/>
      <c r="H1" s="152"/>
      <c r="I1" s="153"/>
    </row>
    <row r="2" spans="1:9" ht="20.399999999999999" x14ac:dyDescent="0.35">
      <c r="A2" s="3"/>
      <c r="B2" s="4"/>
      <c r="C2" s="5"/>
      <c r="D2" s="5"/>
      <c r="E2" s="5"/>
      <c r="F2" s="5"/>
      <c r="G2" s="5"/>
      <c r="H2" s="5"/>
      <c r="I2" s="6"/>
    </row>
    <row r="3" spans="1:9" ht="20.399999999999999" x14ac:dyDescent="0.35">
      <c r="A3" s="154" t="s">
        <v>1</v>
      </c>
      <c r="B3" s="155"/>
      <c r="C3" s="155"/>
      <c r="D3" s="155"/>
      <c r="E3" s="155"/>
      <c r="F3" s="155"/>
      <c r="G3" s="155"/>
      <c r="H3" s="155"/>
      <c r="I3" s="156"/>
    </row>
    <row r="4" spans="1:9" ht="21" thickBot="1" x14ac:dyDescent="0.4">
      <c r="A4" s="157" t="s">
        <v>2</v>
      </c>
      <c r="B4" s="158"/>
      <c r="C4" s="158"/>
      <c r="D4" s="158"/>
      <c r="E4" s="158"/>
      <c r="F4" s="158"/>
      <c r="G4" s="158"/>
      <c r="H4" s="158"/>
      <c r="I4" s="159"/>
    </row>
    <row r="5" spans="1:9" ht="21" thickTop="1" x14ac:dyDescent="0.35">
      <c r="A5" s="160"/>
      <c r="B5" s="161"/>
      <c r="C5" s="161"/>
      <c r="D5" s="161"/>
      <c r="E5" s="161"/>
      <c r="F5" s="161"/>
      <c r="G5" s="161"/>
      <c r="H5" s="161"/>
      <c r="I5" s="162"/>
    </row>
    <row r="6" spans="1:9" ht="20.399999999999999" x14ac:dyDescent="0.35">
      <c r="A6" s="7"/>
      <c r="B6" s="8"/>
      <c r="C6" s="9" t="s">
        <v>3</v>
      </c>
      <c r="D6" s="9"/>
      <c r="E6" s="9" t="s">
        <v>3</v>
      </c>
      <c r="F6" s="10"/>
      <c r="G6" s="11" t="s">
        <v>4</v>
      </c>
      <c r="H6" s="10"/>
      <c r="I6" s="12"/>
    </row>
    <row r="7" spans="1:9" ht="20.399999999999999" x14ac:dyDescent="0.35">
      <c r="A7" s="13" t="s">
        <v>5</v>
      </c>
      <c r="B7" s="14"/>
      <c r="C7" s="15">
        <v>2025</v>
      </c>
      <c r="D7" s="16"/>
      <c r="E7" s="15">
        <v>2024</v>
      </c>
      <c r="F7" s="16"/>
      <c r="G7" s="17" t="s">
        <v>6</v>
      </c>
      <c r="H7" s="18"/>
      <c r="I7" s="19" t="s">
        <v>7</v>
      </c>
    </row>
    <row r="8" spans="1:9" ht="20.399999999999999" x14ac:dyDescent="0.35">
      <c r="A8" s="13"/>
      <c r="B8" s="14"/>
      <c r="C8" s="20"/>
      <c r="D8" s="20"/>
      <c r="E8" s="20"/>
      <c r="F8" s="20"/>
      <c r="G8" s="14"/>
      <c r="H8" s="14"/>
      <c r="I8" s="21"/>
    </row>
    <row r="9" spans="1:9" ht="20.399999999999999" x14ac:dyDescent="0.35">
      <c r="A9" s="22" t="s">
        <v>8</v>
      </c>
      <c r="B9" s="23"/>
      <c r="C9" s="24">
        <f>C10+C11+C12+C16</f>
        <v>667651.19999999995</v>
      </c>
      <c r="D9" s="25"/>
      <c r="E9" s="24">
        <f>E10+E11+E12+E16</f>
        <v>562462</v>
      </c>
      <c r="F9" s="25"/>
      <c r="G9" s="24">
        <f t="shared" ref="G9:G13" si="0">C9-E9</f>
        <v>105189.19999999995</v>
      </c>
      <c r="H9" s="25"/>
      <c r="I9" s="26">
        <f t="shared" ref="I9:I13" si="1">G9/E9*100</f>
        <v>18.701565616877222</v>
      </c>
    </row>
    <row r="10" spans="1:9" ht="20.399999999999999" x14ac:dyDescent="0.35">
      <c r="A10" s="29" t="s">
        <v>9</v>
      </c>
      <c r="B10" s="30"/>
      <c r="C10" s="31">
        <v>144948.20000000001</v>
      </c>
      <c r="D10" s="31"/>
      <c r="E10" s="31">
        <v>46234.7</v>
      </c>
      <c r="F10" s="31"/>
      <c r="G10" s="31">
        <f t="shared" si="0"/>
        <v>98713.500000000015</v>
      </c>
      <c r="H10" s="31"/>
      <c r="I10" s="32">
        <f t="shared" si="1"/>
        <v>213.50522443100098</v>
      </c>
    </row>
    <row r="11" spans="1:9" ht="20.399999999999999" x14ac:dyDescent="0.35">
      <c r="A11" s="29" t="s">
        <v>11</v>
      </c>
      <c r="B11" s="30"/>
      <c r="C11" s="31">
        <v>132637.6</v>
      </c>
      <c r="D11" s="31"/>
      <c r="E11" s="31">
        <v>113126.7</v>
      </c>
      <c r="F11" s="31"/>
      <c r="G11" s="31">
        <f t="shared" si="0"/>
        <v>19510.900000000009</v>
      </c>
      <c r="H11" s="31"/>
      <c r="I11" s="32">
        <f t="shared" si="1"/>
        <v>17.24694523927597</v>
      </c>
    </row>
    <row r="12" spans="1:9" ht="20.399999999999999" x14ac:dyDescent="0.35">
      <c r="A12" s="13" t="s">
        <v>12</v>
      </c>
      <c r="B12" s="14"/>
      <c r="C12" s="35">
        <f>C13+C14</f>
        <v>394320.7</v>
      </c>
      <c r="D12" s="36"/>
      <c r="E12" s="35">
        <f>E13+E14</f>
        <v>407221.10000000003</v>
      </c>
      <c r="F12" s="36"/>
      <c r="G12" s="35">
        <f t="shared" si="0"/>
        <v>-12900.400000000023</v>
      </c>
      <c r="H12" s="36"/>
      <c r="I12" s="37">
        <f t="shared" si="1"/>
        <v>-3.1679105036551447</v>
      </c>
    </row>
    <row r="13" spans="1:9" ht="20.399999999999999" x14ac:dyDescent="0.35">
      <c r="A13" s="29" t="s">
        <v>13</v>
      </c>
      <c r="B13" s="30"/>
      <c r="C13" s="31">
        <v>393335.9</v>
      </c>
      <c r="D13" s="31"/>
      <c r="E13" s="31">
        <v>406144.2</v>
      </c>
      <c r="F13" s="31"/>
      <c r="G13" s="31">
        <f t="shared" si="0"/>
        <v>-12808.299999999988</v>
      </c>
      <c r="H13" s="31"/>
      <c r="I13" s="32">
        <f t="shared" si="1"/>
        <v>-3.1536336109194685</v>
      </c>
    </row>
    <row r="14" spans="1:9" ht="20.399999999999999" x14ac:dyDescent="0.35">
      <c r="A14" s="29" t="s">
        <v>14</v>
      </c>
      <c r="B14" s="30"/>
      <c r="C14" s="31">
        <v>984.8</v>
      </c>
      <c r="D14" s="31"/>
      <c r="E14" s="31">
        <v>1076.9000000000001</v>
      </c>
      <c r="F14" s="31"/>
      <c r="G14" s="31">
        <f>C14-E14</f>
        <v>-92.100000000000136</v>
      </c>
      <c r="H14" s="31"/>
      <c r="I14" s="32">
        <f>G14/E14*100</f>
        <v>-8.5523261212740405</v>
      </c>
    </row>
    <row r="15" spans="1:9" ht="20.399999999999999" x14ac:dyDescent="0.35">
      <c r="A15" s="29"/>
      <c r="B15" s="30"/>
      <c r="C15" s="31"/>
      <c r="D15" s="31"/>
      <c r="E15" s="31"/>
      <c r="F15" s="31"/>
      <c r="G15" s="31"/>
      <c r="H15" s="31"/>
      <c r="I15" s="32"/>
    </row>
    <row r="16" spans="1:9" ht="20.399999999999999" x14ac:dyDescent="0.35">
      <c r="A16" s="39" t="s">
        <v>15</v>
      </c>
      <c r="B16" s="30"/>
      <c r="C16" s="40">
        <v>-4255.3</v>
      </c>
      <c r="D16" s="40"/>
      <c r="E16" s="40">
        <v>-4120.5</v>
      </c>
      <c r="F16" s="40"/>
      <c r="G16" s="40">
        <f>C16-E16</f>
        <v>-134.80000000000018</v>
      </c>
      <c r="H16" s="40"/>
      <c r="I16" s="41">
        <f>G16/E16*100</f>
        <v>3.2714476398495376</v>
      </c>
    </row>
    <row r="17" spans="1:9" ht="20.399999999999999" x14ac:dyDescent="0.35">
      <c r="A17" s="29"/>
      <c r="B17" s="30"/>
      <c r="C17" s="8" t="s">
        <v>3</v>
      </c>
      <c r="D17" s="8"/>
      <c r="E17" s="8" t="s">
        <v>3</v>
      </c>
      <c r="F17" s="8"/>
      <c r="G17" s="8"/>
      <c r="H17" s="8"/>
      <c r="I17" s="42"/>
    </row>
    <row r="18" spans="1:9" ht="20.399999999999999" x14ac:dyDescent="0.35">
      <c r="A18" s="29" t="s">
        <v>16</v>
      </c>
      <c r="B18" s="30"/>
      <c r="C18" s="31">
        <v>21783.1</v>
      </c>
      <c r="D18" s="31"/>
      <c r="E18" s="31">
        <v>21173.3</v>
      </c>
      <c r="F18" s="31"/>
      <c r="G18" s="31">
        <f>C18-E18</f>
        <v>609.79999999999927</v>
      </c>
      <c r="H18" s="31"/>
      <c r="I18" s="32">
        <f>G18/E18*100</f>
        <v>2.88004231744697</v>
      </c>
    </row>
    <row r="19" spans="1:9" ht="20.399999999999999" x14ac:dyDescent="0.35">
      <c r="A19" s="29" t="s">
        <v>17</v>
      </c>
      <c r="B19" s="30"/>
      <c r="C19" s="31">
        <v>5870.5</v>
      </c>
      <c r="D19" s="31"/>
      <c r="E19" s="31">
        <v>5137.1000000000004</v>
      </c>
      <c r="F19" s="31"/>
      <c r="G19" s="31">
        <f>C19-E19</f>
        <v>733.39999999999964</v>
      </c>
      <c r="H19" s="31"/>
      <c r="I19" s="32">
        <f>G19/E19*100</f>
        <v>14.2765373459734</v>
      </c>
    </row>
    <row r="20" spans="1:9" ht="20.399999999999999" x14ac:dyDescent="0.35">
      <c r="A20" s="29" t="s">
        <v>18</v>
      </c>
      <c r="B20" s="30"/>
      <c r="C20" s="31">
        <v>18268.599999999999</v>
      </c>
      <c r="D20" s="31"/>
      <c r="E20" s="31">
        <v>17407.099999999999</v>
      </c>
      <c r="F20" s="31"/>
      <c r="G20" s="31">
        <f>C20-E20</f>
        <v>861.5</v>
      </c>
      <c r="H20" s="31"/>
      <c r="I20" s="32">
        <f>G20/E20*100</f>
        <v>4.9491299527204422</v>
      </c>
    </row>
    <row r="21" spans="1:9" ht="20.399999999999999" x14ac:dyDescent="0.35">
      <c r="A21" s="29" t="s">
        <v>3</v>
      </c>
      <c r="B21" s="30"/>
      <c r="C21" s="35"/>
      <c r="D21" s="31"/>
      <c r="E21" s="35"/>
      <c r="F21" s="31"/>
      <c r="G21" s="35"/>
      <c r="H21" s="31"/>
      <c r="I21" s="37"/>
    </row>
    <row r="22" spans="1:9" ht="21" thickBot="1" x14ac:dyDescent="0.4">
      <c r="A22" s="45" t="s">
        <v>19</v>
      </c>
      <c r="B22" s="30"/>
      <c r="C22" s="46">
        <f>C9+C18+C19+C20</f>
        <v>713573.39999999991</v>
      </c>
      <c r="D22" s="40"/>
      <c r="E22" s="46">
        <f>E9+E18+E19+E20</f>
        <v>606179.5</v>
      </c>
      <c r="F22" s="40"/>
      <c r="G22" s="46">
        <f>G9+G18+G19+G20</f>
        <v>107393.89999999995</v>
      </c>
      <c r="H22" s="40"/>
      <c r="I22" s="47">
        <f>G22/E22*100</f>
        <v>17.71651796208878</v>
      </c>
    </row>
    <row r="23" spans="1:9" ht="21" thickTop="1" x14ac:dyDescent="0.35">
      <c r="A23" s="29"/>
      <c r="B23" s="30"/>
      <c r="C23" s="48"/>
      <c r="D23" s="48"/>
      <c r="E23" s="48"/>
      <c r="F23" s="48"/>
      <c r="G23" s="48"/>
      <c r="H23" s="48"/>
      <c r="I23" s="49"/>
    </row>
    <row r="24" spans="1:9" ht="20.399999999999999" x14ac:dyDescent="0.35">
      <c r="A24" s="13" t="s">
        <v>24</v>
      </c>
      <c r="B24" s="14"/>
      <c r="C24" s="8"/>
      <c r="D24" s="8"/>
      <c r="E24" s="8"/>
      <c r="F24" s="8"/>
      <c r="G24" s="8"/>
      <c r="H24" s="8"/>
      <c r="I24" s="54" t="s">
        <v>3</v>
      </c>
    </row>
    <row r="25" spans="1:9" ht="20.399999999999999" x14ac:dyDescent="0.35">
      <c r="A25" s="13"/>
      <c r="B25" s="14"/>
      <c r="C25" s="8"/>
      <c r="D25" s="8"/>
      <c r="E25" s="8"/>
      <c r="F25" s="8"/>
      <c r="G25" s="8"/>
      <c r="H25" s="8"/>
      <c r="I25" s="54"/>
    </row>
    <row r="26" spans="1:9" ht="20.399999999999999" x14ac:dyDescent="0.35">
      <c r="A26" s="55" t="s">
        <v>25</v>
      </c>
      <c r="B26" s="14"/>
      <c r="C26" s="35">
        <f>SUM(C27,C28,C29,C30)</f>
        <v>211891.30000000002</v>
      </c>
      <c r="D26" s="36"/>
      <c r="E26" s="35">
        <f>SUM(E27,E28,E29,E30)</f>
        <v>159629</v>
      </c>
      <c r="F26" s="36"/>
      <c r="G26" s="35">
        <f t="shared" ref="G26:G31" si="2">C26-E26</f>
        <v>52262.300000000017</v>
      </c>
      <c r="H26" s="36"/>
      <c r="I26" s="37">
        <f>G26/E26*100</f>
        <v>32.739853034223117</v>
      </c>
    </row>
    <row r="27" spans="1:9" ht="20.399999999999999" x14ac:dyDescent="0.35">
      <c r="A27" s="29" t="s">
        <v>26</v>
      </c>
      <c r="B27" s="14"/>
      <c r="C27" s="31">
        <v>54169.7</v>
      </c>
      <c r="D27" s="31"/>
      <c r="E27" s="31">
        <v>34870.400000000001</v>
      </c>
      <c r="F27" s="36"/>
      <c r="G27" s="31">
        <f t="shared" si="2"/>
        <v>19299.299999999996</v>
      </c>
      <c r="H27" s="31"/>
      <c r="I27" s="32">
        <f>G27/E27*100</f>
        <v>55.345794714141491</v>
      </c>
    </row>
    <row r="28" spans="1:9" ht="20.399999999999999" x14ac:dyDescent="0.35">
      <c r="A28" s="29" t="s">
        <v>12</v>
      </c>
      <c r="B28" s="30"/>
      <c r="C28" s="31">
        <v>152073.5</v>
      </c>
      <c r="D28" s="31"/>
      <c r="E28" s="31">
        <v>119267</v>
      </c>
      <c r="F28" s="31"/>
      <c r="G28" s="31">
        <f t="shared" si="2"/>
        <v>32806.5</v>
      </c>
      <c r="H28" s="31"/>
      <c r="I28" s="32">
        <f>G28/E28*100</f>
        <v>27.506770523279698</v>
      </c>
    </row>
    <row r="29" spans="1:9" ht="20.399999999999999" x14ac:dyDescent="0.35">
      <c r="A29" s="29" t="s">
        <v>34</v>
      </c>
      <c r="B29" s="30"/>
      <c r="C29" s="31">
        <v>5487</v>
      </c>
      <c r="D29" s="31"/>
      <c r="E29" s="31">
        <v>5005.7</v>
      </c>
      <c r="F29" s="31"/>
      <c r="G29" s="31">
        <f>C29-E29</f>
        <v>481.30000000000018</v>
      </c>
      <c r="H29" s="31"/>
      <c r="I29" s="32">
        <f>IFERROR(G29/E29*100,0)</f>
        <v>9.6150388557045012</v>
      </c>
    </row>
    <row r="30" spans="1:9" ht="20.399999999999999" x14ac:dyDescent="0.35">
      <c r="A30" s="29" t="s">
        <v>35</v>
      </c>
      <c r="B30" s="30"/>
      <c r="C30" s="31">
        <v>161.1</v>
      </c>
      <c r="D30" s="31"/>
      <c r="E30" s="31">
        <v>485.9</v>
      </c>
      <c r="F30" s="31"/>
      <c r="G30" s="31">
        <f t="shared" si="2"/>
        <v>-324.79999999999995</v>
      </c>
      <c r="H30" s="31"/>
      <c r="I30" s="32">
        <f>G30/E30*100</f>
        <v>-66.845029841531172</v>
      </c>
    </row>
    <row r="31" spans="1:9" ht="20.399999999999999" x14ac:dyDescent="0.35">
      <c r="A31" s="29" t="s">
        <v>36</v>
      </c>
      <c r="B31" s="30"/>
      <c r="C31" s="31">
        <v>306819.40000000002</v>
      </c>
      <c r="D31" s="31"/>
      <c r="E31" s="31">
        <v>281332</v>
      </c>
      <c r="F31" s="31"/>
      <c r="G31" s="31">
        <f t="shared" si="2"/>
        <v>25487.400000000023</v>
      </c>
      <c r="H31" s="31"/>
      <c r="I31" s="32">
        <f t="shared" ref="I31" si="3">IFERROR(G31/E31*100,0)</f>
        <v>9.0595453059019331</v>
      </c>
    </row>
    <row r="32" spans="1:9" ht="21" thickBot="1" x14ac:dyDescent="0.4">
      <c r="A32" s="45" t="s">
        <v>37</v>
      </c>
      <c r="B32" s="30"/>
      <c r="C32" s="46">
        <f>SUM(C26,C31)</f>
        <v>518710.70000000007</v>
      </c>
      <c r="D32" s="40"/>
      <c r="E32" s="46">
        <f>SUM(E26,E31)</f>
        <v>440961</v>
      </c>
      <c r="F32" s="40"/>
      <c r="G32" s="46">
        <f t="shared" ref="G32" si="4">C32-E32</f>
        <v>77749.70000000007</v>
      </c>
      <c r="H32" s="40"/>
      <c r="I32" s="47">
        <f>G32/E32*100</f>
        <v>17.631876741934111</v>
      </c>
    </row>
    <row r="33" spans="1:9" ht="21" thickTop="1" x14ac:dyDescent="0.35">
      <c r="A33" s="29" t="s">
        <v>3</v>
      </c>
      <c r="B33" s="30"/>
      <c r="C33" s="48"/>
      <c r="D33" s="48"/>
      <c r="E33" s="48"/>
      <c r="F33" s="48"/>
      <c r="G33" s="48"/>
      <c r="H33" s="48"/>
      <c r="I33" s="49"/>
    </row>
    <row r="34" spans="1:9" ht="20.399999999999999" x14ac:dyDescent="0.35">
      <c r="A34" s="29"/>
      <c r="B34" s="30"/>
      <c r="C34" s="48"/>
      <c r="D34" s="48"/>
      <c r="E34" s="48"/>
      <c r="F34" s="48"/>
      <c r="G34" s="48"/>
      <c r="H34" s="48"/>
      <c r="I34" s="49"/>
    </row>
    <row r="35" spans="1:9" ht="22.2" x14ac:dyDescent="0.5">
      <c r="A35" s="13" t="s">
        <v>38</v>
      </c>
      <c r="B35" s="14"/>
      <c r="C35" s="57"/>
      <c r="D35" s="57"/>
      <c r="E35" s="57"/>
      <c r="F35" s="8"/>
      <c r="G35" s="8"/>
      <c r="H35" s="8"/>
      <c r="I35" s="42"/>
    </row>
    <row r="36" spans="1:9" ht="20.399999999999999" x14ac:dyDescent="0.35">
      <c r="A36" s="29" t="s">
        <v>3</v>
      </c>
      <c r="B36" s="30"/>
      <c r="C36" s="58" t="s">
        <v>3</v>
      </c>
      <c r="D36" s="58"/>
      <c r="E36" s="58" t="s">
        <v>3</v>
      </c>
      <c r="F36" s="58"/>
      <c r="G36" s="30" t="s">
        <v>3</v>
      </c>
      <c r="H36" s="30"/>
      <c r="I36" s="54" t="s">
        <v>3</v>
      </c>
    </row>
    <row r="37" spans="1:9" ht="20.399999999999999" x14ac:dyDescent="0.35">
      <c r="A37" s="55" t="s">
        <v>39</v>
      </c>
      <c r="B37" s="14"/>
      <c r="C37" s="24">
        <f>SUM(C38:C38)</f>
        <v>130670.8</v>
      </c>
      <c r="D37" s="25"/>
      <c r="E37" s="24">
        <f>SUM(E38:E38)</f>
        <v>115670.8</v>
      </c>
      <c r="F37" s="25"/>
      <c r="G37" s="24">
        <f>C37-E37</f>
        <v>15000</v>
      </c>
      <c r="H37" s="25"/>
      <c r="I37" s="26">
        <f t="shared" ref="I37:I38" si="5">G37/E37*100</f>
        <v>12.96783630786681</v>
      </c>
    </row>
    <row r="38" spans="1:9" ht="20.399999999999999" x14ac:dyDescent="0.35">
      <c r="A38" s="29" t="s">
        <v>40</v>
      </c>
      <c r="B38" s="30"/>
      <c r="C38" s="31">
        <v>130670.8</v>
      </c>
      <c r="D38" s="31"/>
      <c r="E38" s="31">
        <v>115670.8</v>
      </c>
      <c r="F38" s="31"/>
      <c r="G38" s="31">
        <f>C38-E38</f>
        <v>15000</v>
      </c>
      <c r="H38" s="31"/>
      <c r="I38" s="32">
        <f t="shared" si="5"/>
        <v>12.96783630786681</v>
      </c>
    </row>
    <row r="39" spans="1:9" ht="20.399999999999999" x14ac:dyDescent="0.35">
      <c r="A39" s="29" t="s">
        <v>42</v>
      </c>
      <c r="B39" s="30"/>
      <c r="C39" s="31">
        <v>46444.6</v>
      </c>
      <c r="D39" s="31"/>
      <c r="E39" s="31">
        <v>39572.6</v>
      </c>
      <c r="F39" s="31"/>
      <c r="G39" s="31">
        <f t="shared" ref="G39:G42" si="6">C39-E39</f>
        <v>6872</v>
      </c>
      <c r="H39" s="31"/>
      <c r="I39" s="32">
        <f>G39/E39*100</f>
        <v>17.365550911489265</v>
      </c>
    </row>
    <row r="40" spans="1:9" ht="20.399999999999999" x14ac:dyDescent="0.35">
      <c r="A40" s="59" t="s">
        <v>43</v>
      </c>
      <c r="B40" s="30"/>
      <c r="C40" s="31">
        <v>8007.7</v>
      </c>
      <c r="D40" s="31"/>
      <c r="E40" s="31">
        <v>1524.8</v>
      </c>
      <c r="F40" s="31"/>
      <c r="G40" s="31">
        <f t="shared" si="6"/>
        <v>6482.9</v>
      </c>
      <c r="H40" s="31"/>
      <c r="I40" s="32">
        <f>G40/E40*100</f>
        <v>425.16395592864632</v>
      </c>
    </row>
    <row r="41" spans="1:9" ht="20.399999999999999" x14ac:dyDescent="0.35">
      <c r="A41" s="29" t="s">
        <v>44</v>
      </c>
      <c r="B41" s="30"/>
      <c r="C41" s="31">
        <v>4827.8999999999996</v>
      </c>
      <c r="D41" s="31"/>
      <c r="E41" s="31">
        <v>3283.5</v>
      </c>
      <c r="F41" s="31"/>
      <c r="G41" s="31">
        <f t="shared" si="6"/>
        <v>1544.3999999999996</v>
      </c>
      <c r="H41" s="31"/>
      <c r="I41" s="32">
        <f>G41/E41*100</f>
        <v>47.035175879396974</v>
      </c>
    </row>
    <row r="42" spans="1:9" ht="20.399999999999999" x14ac:dyDescent="0.35">
      <c r="A42" s="29" t="s">
        <v>45</v>
      </c>
      <c r="B42" s="30"/>
      <c r="C42" s="31">
        <v>0.9</v>
      </c>
      <c r="D42" s="31"/>
      <c r="E42" s="31">
        <v>0.9</v>
      </c>
      <c r="F42" s="31"/>
      <c r="G42" s="31">
        <f t="shared" si="6"/>
        <v>0</v>
      </c>
      <c r="H42" s="31"/>
      <c r="I42" s="32">
        <v>0</v>
      </c>
    </row>
    <row r="43" spans="1:9" ht="20.399999999999999" x14ac:dyDescent="0.35">
      <c r="A43" s="29"/>
      <c r="B43" s="30"/>
      <c r="C43" s="31"/>
      <c r="D43" s="31"/>
      <c r="E43" s="31"/>
      <c r="F43" s="31"/>
      <c r="G43" s="31"/>
      <c r="H43" s="31"/>
      <c r="I43" s="32"/>
    </row>
    <row r="44" spans="1:9" ht="20.399999999999999" x14ac:dyDescent="0.35">
      <c r="A44" s="45" t="s">
        <v>46</v>
      </c>
      <c r="B44" s="8"/>
      <c r="C44" s="40">
        <f>+C45+C46</f>
        <v>4910.8</v>
      </c>
      <c r="D44" s="31"/>
      <c r="E44" s="40">
        <f>+E45+E46</f>
        <v>5165.8999999999996</v>
      </c>
      <c r="F44" s="31"/>
      <c r="G44" s="40">
        <f>C44-E44</f>
        <v>-255.09999999999945</v>
      </c>
      <c r="H44" s="40"/>
      <c r="I44" s="41">
        <f t="shared" ref="I44" si="7">G44/E44*100</f>
        <v>-4.9381521128941612</v>
      </c>
    </row>
    <row r="45" spans="1:9" ht="20.399999999999999" x14ac:dyDescent="0.35">
      <c r="A45" s="29"/>
      <c r="B45" s="8"/>
      <c r="C45" s="31"/>
      <c r="D45" s="31"/>
      <c r="E45" s="31"/>
      <c r="F45" s="31"/>
      <c r="G45" s="31"/>
      <c r="H45" s="31"/>
      <c r="I45" s="32"/>
    </row>
    <row r="46" spans="1:9" ht="20.399999999999999" x14ac:dyDescent="0.35">
      <c r="A46" s="7" t="s">
        <v>48</v>
      </c>
      <c r="B46" s="8"/>
      <c r="C46" s="31">
        <v>4910.8</v>
      </c>
      <c r="D46" s="61"/>
      <c r="E46" s="31">
        <v>5165.8999999999996</v>
      </c>
      <c r="F46" s="40"/>
      <c r="G46" s="31">
        <f>C46-E46</f>
        <v>-255.09999999999945</v>
      </c>
      <c r="H46" s="31"/>
      <c r="I46" s="32">
        <f>G46/E46*100</f>
        <v>-4.9381521128941612</v>
      </c>
    </row>
    <row r="47" spans="1:9" ht="21" thickBot="1" x14ac:dyDescent="0.4">
      <c r="A47" s="45" t="s">
        <v>49</v>
      </c>
      <c r="B47" s="30"/>
      <c r="C47" s="46">
        <f>C37+C39+C40+C41+C42+C43+C46+C45</f>
        <v>194862.69999999998</v>
      </c>
      <c r="D47" s="40"/>
      <c r="E47" s="46">
        <f>E37+E39+E40+E41+E42+E43+E46+E45</f>
        <v>165218.49999999997</v>
      </c>
      <c r="F47" s="40"/>
      <c r="G47" s="46">
        <f>G37+G39+G40+G41+G42+G43+G44</f>
        <v>29644.200000000004</v>
      </c>
      <c r="H47" s="40"/>
      <c r="I47" s="47">
        <f>G47/E47*100</f>
        <v>17.942421702170162</v>
      </c>
    </row>
    <row r="48" spans="1:9" ht="21" thickTop="1" x14ac:dyDescent="0.35">
      <c r="A48" s="29"/>
      <c r="B48" s="30"/>
      <c r="C48" s="63"/>
      <c r="D48" s="63"/>
      <c r="E48" s="63"/>
      <c r="F48" s="63"/>
      <c r="G48" s="63"/>
      <c r="H48" s="63"/>
      <c r="I48" s="64"/>
    </row>
    <row r="49" spans="1:9" ht="21" thickBot="1" x14ac:dyDescent="0.4">
      <c r="A49" s="29" t="s">
        <v>50</v>
      </c>
      <c r="B49" s="30"/>
      <c r="C49" s="65">
        <f>C32+C47</f>
        <v>713573.4</v>
      </c>
      <c r="D49" s="40"/>
      <c r="E49" s="65">
        <f>E32+E47</f>
        <v>606179.5</v>
      </c>
      <c r="F49" s="40"/>
      <c r="G49" s="65">
        <f>C49-E49</f>
        <v>107393.90000000002</v>
      </c>
      <c r="H49" s="40"/>
      <c r="I49" s="66">
        <f>G49/E49*100</f>
        <v>17.71651796208879</v>
      </c>
    </row>
    <row r="50" spans="1:9" ht="21.6" thickTop="1" thickBot="1" x14ac:dyDescent="0.4">
      <c r="A50" s="176" t="s">
        <v>3</v>
      </c>
      <c r="B50" s="177"/>
      <c r="C50" s="178"/>
      <c r="D50" s="178"/>
      <c r="E50" s="178"/>
      <c r="F50" s="178"/>
      <c r="G50" s="178"/>
      <c r="H50" s="178"/>
      <c r="I50" s="179"/>
    </row>
    <row r="51" spans="1:9" ht="15" thickTop="1" x14ac:dyDescent="0.3"/>
  </sheetData>
  <mergeCells count="4">
    <mergeCell ref="A1:I1"/>
    <mergeCell ref="A3:I3"/>
    <mergeCell ref="A4:I4"/>
    <mergeCell ref="A5:I5"/>
  </mergeCells>
  <pageMargins left="0.7" right="0.7" top="0.75" bottom="0.75" header="0.3" footer="0.3"/>
  <pageSetup scale="47" orientation="portrait" r:id="rId1"/>
  <ignoredErrors>
    <ignoredError sqref="I29:I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C68-9851-4485-9DF0-A8CBFA3550D1}">
  <dimension ref="A1:H51"/>
  <sheetViews>
    <sheetView view="pageBreakPreview" topLeftCell="A27" zoomScaleNormal="100" zoomScaleSheetLayoutView="100" workbookViewId="0">
      <selection activeCell="A36" sqref="A36"/>
    </sheetView>
  </sheetViews>
  <sheetFormatPr baseColWidth="10" defaultRowHeight="14.4" x14ac:dyDescent="0.3"/>
  <cols>
    <col min="1" max="1" width="53.109375" customWidth="1"/>
    <col min="2" max="2" width="10.5546875" bestFit="1" customWidth="1"/>
    <col min="3" max="3" width="1.5546875" customWidth="1"/>
    <col min="4" max="4" width="10.5546875" bestFit="1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63" t="s">
        <v>53</v>
      </c>
      <c r="B1" s="164"/>
      <c r="C1" s="164"/>
      <c r="D1" s="164"/>
      <c r="E1" s="164"/>
      <c r="F1" s="164"/>
      <c r="G1" s="164"/>
      <c r="H1" s="165"/>
    </row>
    <row r="2" spans="1:8" x14ac:dyDescent="0.3">
      <c r="A2" s="166" t="s">
        <v>54</v>
      </c>
      <c r="B2" s="167"/>
      <c r="C2" s="167"/>
      <c r="D2" s="167"/>
      <c r="E2" s="167"/>
      <c r="F2" s="167"/>
      <c r="G2" s="167"/>
      <c r="H2" s="168"/>
    </row>
    <row r="3" spans="1:8" x14ac:dyDescent="0.3">
      <c r="A3" s="166" t="s">
        <v>55</v>
      </c>
      <c r="B3" s="167"/>
      <c r="C3" s="167"/>
      <c r="D3" s="167"/>
      <c r="E3" s="167"/>
      <c r="F3" s="167"/>
      <c r="G3" s="167"/>
      <c r="H3" s="168"/>
    </row>
    <row r="4" spans="1:8" ht="15" thickBot="1" x14ac:dyDescent="0.35">
      <c r="A4" s="169" t="s">
        <v>2</v>
      </c>
      <c r="B4" s="170"/>
      <c r="C4" s="170"/>
      <c r="D4" s="170"/>
      <c r="E4" s="170"/>
      <c r="F4" s="170"/>
      <c r="G4" s="170"/>
      <c r="H4" s="171"/>
    </row>
    <row r="5" spans="1:8" ht="15" thickTop="1" x14ac:dyDescent="0.3">
      <c r="A5" s="172"/>
      <c r="B5" s="173"/>
      <c r="C5" s="173"/>
      <c r="D5" s="173"/>
      <c r="E5" s="173"/>
      <c r="F5" s="173"/>
      <c r="G5" s="173"/>
      <c r="H5" s="174"/>
    </row>
    <row r="6" spans="1:8" x14ac:dyDescent="0.3">
      <c r="A6" s="79"/>
      <c r="B6" s="80"/>
      <c r="C6" s="80"/>
      <c r="D6" s="80"/>
      <c r="E6" s="81" t="s">
        <v>56</v>
      </c>
      <c r="F6" s="82"/>
      <c r="G6" s="83"/>
      <c r="H6" s="84"/>
    </row>
    <row r="7" spans="1:8" x14ac:dyDescent="0.3">
      <c r="A7" s="86" t="s">
        <v>57</v>
      </c>
      <c r="B7" s="87" t="s">
        <v>58</v>
      </c>
      <c r="C7" s="88"/>
      <c r="D7" s="87" t="s">
        <v>59</v>
      </c>
      <c r="E7" s="88"/>
      <c r="F7" s="89" t="s">
        <v>6</v>
      </c>
      <c r="G7" s="90"/>
      <c r="H7" s="91" t="s">
        <v>60</v>
      </c>
    </row>
    <row r="8" spans="1:8" x14ac:dyDescent="0.3">
      <c r="A8" s="92"/>
      <c r="B8" s="93"/>
      <c r="C8" s="93"/>
      <c r="D8" s="93"/>
      <c r="E8" s="93"/>
      <c r="F8" s="94"/>
      <c r="G8" s="94"/>
      <c r="H8" s="95"/>
    </row>
    <row r="9" spans="1:8" x14ac:dyDescent="0.3">
      <c r="A9" s="96" t="s">
        <v>61</v>
      </c>
      <c r="B9" s="97">
        <v>5618.3</v>
      </c>
      <c r="C9" s="97"/>
      <c r="D9" s="97">
        <v>5801.2</v>
      </c>
      <c r="E9" s="97"/>
      <c r="F9" s="98">
        <f>B9-D9</f>
        <v>-182.89999999999964</v>
      </c>
      <c r="G9" s="98"/>
      <c r="H9" s="99">
        <f>F9/D9*100</f>
        <v>-3.1527959732469082</v>
      </c>
    </row>
    <row r="10" spans="1:8" x14ac:dyDescent="0.3">
      <c r="A10" s="96" t="s">
        <v>11</v>
      </c>
      <c r="B10" s="97">
        <v>1455</v>
      </c>
      <c r="C10" s="97"/>
      <c r="D10" s="97">
        <v>1381.4</v>
      </c>
      <c r="E10" s="97"/>
      <c r="F10" s="98">
        <f>B10-D10</f>
        <v>73.599999999999909</v>
      </c>
      <c r="G10" s="98"/>
      <c r="H10" s="99">
        <f>F10/D10*100</f>
        <v>5.3279281887939698</v>
      </c>
    </row>
    <row r="11" spans="1:8" x14ac:dyDescent="0.3">
      <c r="A11" s="96" t="s">
        <v>10</v>
      </c>
      <c r="B11" s="97">
        <v>13.5</v>
      </c>
      <c r="C11" s="97"/>
      <c r="D11" s="97">
        <f>IFERROR(IF(VLOOKUP($A11,'[2]Escoja el formato de Salida'!$A$5:$D$90000,4,FALSE)&lt;0,(VLOOKUP($A11,'[2]Escoja el formato de Salida'!$A$5:$D$90000,4,FALSE))*-1,VLOOKUP($A11,'[2]Escoja el formato de Salida'!$A$5:$D$90000,4,FALSE)),0)/1000</f>
        <v>0</v>
      </c>
      <c r="E11" s="97"/>
      <c r="F11" s="98">
        <f>B11-D11</f>
        <v>13.5</v>
      </c>
      <c r="G11" s="98"/>
      <c r="H11" s="99">
        <v>0</v>
      </c>
    </row>
    <row r="12" spans="1:8" x14ac:dyDescent="0.3">
      <c r="A12" s="96" t="s">
        <v>62</v>
      </c>
      <c r="B12" s="97">
        <v>706.3</v>
      </c>
      <c r="C12" s="97"/>
      <c r="D12" s="97">
        <v>132.6</v>
      </c>
      <c r="E12" s="97"/>
      <c r="F12" s="98">
        <f>B12-D12</f>
        <v>573.69999999999993</v>
      </c>
      <c r="G12" s="98"/>
      <c r="H12" s="99">
        <f>F12/D12*100</f>
        <v>432.65460030165912</v>
      </c>
    </row>
    <row r="13" spans="1:8" x14ac:dyDescent="0.3">
      <c r="A13" s="79"/>
      <c r="B13" s="94"/>
      <c r="C13" s="94"/>
      <c r="D13" s="94"/>
      <c r="E13" s="94"/>
      <c r="F13" s="94"/>
      <c r="G13" s="94"/>
      <c r="H13" s="95"/>
    </row>
    <row r="14" spans="1:8" x14ac:dyDescent="0.3">
      <c r="A14" s="79"/>
      <c r="B14" s="100">
        <f>SUM(B9:B12)</f>
        <v>7793.1</v>
      </c>
      <c r="C14" s="81"/>
      <c r="D14" s="100">
        <f>SUM(D9:D12)</f>
        <v>7315.2000000000007</v>
      </c>
      <c r="E14" s="81"/>
      <c r="F14" s="101">
        <f>B14-D14</f>
        <v>477.89999999999964</v>
      </c>
      <c r="G14" s="102"/>
      <c r="H14" s="103">
        <f>F14/D14*100</f>
        <v>6.5329724409448762</v>
      </c>
    </row>
    <row r="15" spans="1:8" x14ac:dyDescent="0.3">
      <c r="A15" s="79"/>
      <c r="B15" s="94"/>
      <c r="C15" s="94"/>
      <c r="D15" s="94"/>
      <c r="E15" s="94"/>
      <c r="F15" s="94"/>
      <c r="G15" s="94"/>
      <c r="H15" s="95"/>
    </row>
    <row r="16" spans="1:8" x14ac:dyDescent="0.3">
      <c r="A16" s="86" t="s">
        <v>63</v>
      </c>
      <c r="B16" s="93"/>
      <c r="C16" s="93"/>
      <c r="D16" s="93"/>
      <c r="E16" s="93"/>
      <c r="F16" s="94"/>
      <c r="G16" s="94"/>
      <c r="H16" s="95"/>
    </row>
    <row r="17" spans="1:8" x14ac:dyDescent="0.3">
      <c r="A17" s="79"/>
      <c r="B17" s="94"/>
      <c r="C17" s="94"/>
      <c r="D17" s="94"/>
      <c r="E17" s="94"/>
      <c r="F17" s="94"/>
      <c r="G17" s="94"/>
      <c r="H17" s="95"/>
    </row>
    <row r="18" spans="1:8" x14ac:dyDescent="0.3">
      <c r="A18" s="79" t="s">
        <v>26</v>
      </c>
      <c r="B18" s="97">
        <v>75.5</v>
      </c>
      <c r="C18" s="94"/>
      <c r="D18" s="97">
        <v>23.4</v>
      </c>
      <c r="E18" s="94"/>
      <c r="F18" s="98">
        <f t="shared" ref="F18:F24" si="0">B18-D18</f>
        <v>52.1</v>
      </c>
      <c r="G18" s="94"/>
      <c r="H18" s="99">
        <f>F18/D18*100</f>
        <v>222.64957264957266</v>
      </c>
    </row>
    <row r="19" spans="1:8" x14ac:dyDescent="0.3">
      <c r="A19" s="96" t="s">
        <v>64</v>
      </c>
      <c r="B19" s="97">
        <v>1795</v>
      </c>
      <c r="C19" s="97"/>
      <c r="D19" s="97">
        <v>1683.4</v>
      </c>
      <c r="E19" s="97"/>
      <c r="F19" s="98">
        <f t="shared" si="0"/>
        <v>111.59999999999991</v>
      </c>
      <c r="G19" s="98"/>
      <c r="H19" s="99">
        <f>F19/D19*100</f>
        <v>6.629440418201253</v>
      </c>
    </row>
    <row r="20" spans="1:8" x14ac:dyDescent="0.3">
      <c r="A20" s="96" t="s">
        <v>65</v>
      </c>
      <c r="B20" s="97">
        <v>137.69999999999999</v>
      </c>
      <c r="C20" s="97"/>
      <c r="D20" s="97">
        <v>178.5</v>
      </c>
      <c r="E20" s="97"/>
      <c r="F20" s="98">
        <f t="shared" si="0"/>
        <v>-40.800000000000011</v>
      </c>
      <c r="G20" s="98"/>
      <c r="H20" s="99">
        <f>IFERROR(F20/D20*100,0)</f>
        <v>-22.857142857142865</v>
      </c>
    </row>
    <row r="21" spans="1:8" x14ac:dyDescent="0.3">
      <c r="A21" s="96" t="s">
        <v>34</v>
      </c>
      <c r="B21" s="97">
        <v>42.2</v>
      </c>
      <c r="C21" s="97"/>
      <c r="D21" s="97">
        <v>65.900000000000006</v>
      </c>
      <c r="E21" s="97"/>
      <c r="F21" s="98">
        <f t="shared" si="0"/>
        <v>-23.700000000000003</v>
      </c>
      <c r="G21" s="98"/>
      <c r="H21" s="99">
        <f t="shared" ref="H21:H23" si="1">IFERROR(F21/D21*100,0)</f>
        <v>-35.963581183611531</v>
      </c>
    </row>
    <row r="22" spans="1:8" x14ac:dyDescent="0.3">
      <c r="A22" s="96" t="s">
        <v>66</v>
      </c>
      <c r="B22" s="97">
        <v>20.7</v>
      </c>
      <c r="C22" s="97"/>
      <c r="D22" s="97">
        <v>0</v>
      </c>
      <c r="E22" s="97"/>
      <c r="F22" s="98">
        <f t="shared" si="0"/>
        <v>20.7</v>
      </c>
      <c r="G22" s="98"/>
      <c r="H22" s="99">
        <f t="shared" si="1"/>
        <v>0</v>
      </c>
    </row>
    <row r="23" spans="1:8" x14ac:dyDescent="0.3">
      <c r="A23" s="96" t="s">
        <v>67</v>
      </c>
      <c r="B23" s="97">
        <v>32.6</v>
      </c>
      <c r="C23" s="97"/>
      <c r="D23" s="97">
        <v>43.4</v>
      </c>
      <c r="E23" s="97"/>
      <c r="F23" s="98">
        <f t="shared" si="0"/>
        <v>-10.799999999999997</v>
      </c>
      <c r="G23" s="98"/>
      <c r="H23" s="99">
        <f t="shared" si="1"/>
        <v>-24.884792626728107</v>
      </c>
    </row>
    <row r="24" spans="1:8" x14ac:dyDescent="0.3">
      <c r="A24" s="96"/>
      <c r="B24" s="104">
        <f>SUM(B18:B23)</f>
        <v>2103.6999999999998</v>
      </c>
      <c r="C24" s="81"/>
      <c r="D24" s="104">
        <f>SUM(D18:D23)</f>
        <v>1994.6000000000004</v>
      </c>
      <c r="E24" s="81"/>
      <c r="F24" s="105">
        <f t="shared" si="0"/>
        <v>109.09999999999945</v>
      </c>
      <c r="G24" s="102"/>
      <c r="H24" s="106">
        <f>F24/D24*100</f>
        <v>5.4697683746114221</v>
      </c>
    </row>
    <row r="25" spans="1:8" x14ac:dyDescent="0.3">
      <c r="A25" s="96"/>
      <c r="B25" s="97"/>
      <c r="C25" s="97"/>
      <c r="D25" s="97"/>
      <c r="E25" s="97"/>
      <c r="F25" s="98"/>
      <c r="G25" s="98"/>
      <c r="H25" s="99"/>
    </row>
    <row r="26" spans="1:8" ht="27" x14ac:dyDescent="0.3">
      <c r="A26" s="107" t="s">
        <v>68</v>
      </c>
      <c r="B26" s="97">
        <f>IFERROR(IF(VLOOKUP($A26,'[1]Escoja el formato de Salida'!$A$5:$D$90000,4,FALSE)&lt;0,(VLOOKUP($A26,'[1]Escoja el formato de Salida'!$A$5:$D$90000,4,FALSE))*-1,VLOOKUP($A26,'[1]Escoja el formato de Salida'!$A$5:$D$90000,4,FALSE)),0)/1000</f>
        <v>0</v>
      </c>
      <c r="C26" s="94"/>
      <c r="D26" s="97">
        <v>87.4</v>
      </c>
      <c r="E26" s="94"/>
      <c r="F26" s="98">
        <f>B26-D26</f>
        <v>-87.4</v>
      </c>
      <c r="G26" s="94"/>
      <c r="H26" s="99">
        <v>0</v>
      </c>
    </row>
    <row r="27" spans="1:8" x14ac:dyDescent="0.3">
      <c r="A27" s="79"/>
      <c r="B27" s="100">
        <f>SUM(B24:B26)</f>
        <v>2103.6999999999998</v>
      </c>
      <c r="C27" s="81"/>
      <c r="D27" s="100">
        <f>SUM(D24:D26)</f>
        <v>2082.0000000000005</v>
      </c>
      <c r="E27" s="81"/>
      <c r="F27" s="101">
        <f>B27-D27</f>
        <v>21.699999999999363</v>
      </c>
      <c r="G27" s="102"/>
      <c r="H27" s="103">
        <f>F27/D27*100</f>
        <v>1.0422670509125531</v>
      </c>
    </row>
    <row r="28" spans="1:8" x14ac:dyDescent="0.3">
      <c r="A28" s="79"/>
      <c r="B28" s="94"/>
      <c r="C28" s="94"/>
      <c r="D28" s="94"/>
      <c r="E28" s="94"/>
      <c r="F28" s="94"/>
      <c r="G28" s="94"/>
      <c r="H28" s="95"/>
    </row>
    <row r="29" spans="1:8" x14ac:dyDescent="0.3">
      <c r="A29" s="108" t="s">
        <v>69</v>
      </c>
      <c r="B29" s="109">
        <f>+B14-B27</f>
        <v>5689.4000000000005</v>
      </c>
      <c r="C29" s="109"/>
      <c r="D29" s="109">
        <f>+D14-D27</f>
        <v>5233.2000000000007</v>
      </c>
      <c r="E29" s="109"/>
      <c r="F29" s="102">
        <f>B29-D29</f>
        <v>456.19999999999982</v>
      </c>
      <c r="G29" s="102"/>
      <c r="H29" s="110">
        <f>F29/D29*100</f>
        <v>8.7174195520904938</v>
      </c>
    </row>
    <row r="30" spans="1:8" x14ac:dyDescent="0.3">
      <c r="A30" s="112"/>
      <c r="B30" s="113"/>
      <c r="C30" s="113"/>
      <c r="D30" s="113"/>
      <c r="E30" s="113"/>
      <c r="F30" s="94"/>
      <c r="G30" s="94"/>
      <c r="H30" s="95"/>
    </row>
    <row r="31" spans="1:8" x14ac:dyDescent="0.3">
      <c r="A31" s="114" t="s">
        <v>70</v>
      </c>
      <c r="B31" s="97">
        <v>3601.8</v>
      </c>
      <c r="C31" s="98"/>
      <c r="D31" s="97">
        <v>3524.9</v>
      </c>
      <c r="E31" s="98"/>
      <c r="F31" s="98">
        <f>B31-D31</f>
        <v>76.900000000000091</v>
      </c>
      <c r="G31" s="98"/>
      <c r="H31" s="99">
        <f>F31/D31*100</f>
        <v>2.1816221736786887</v>
      </c>
    </row>
    <row r="32" spans="1:8" x14ac:dyDescent="0.3">
      <c r="A32" s="115"/>
      <c r="B32" s="98"/>
      <c r="C32" s="98"/>
      <c r="D32" s="98"/>
      <c r="E32" s="98"/>
      <c r="F32" s="94"/>
      <c r="G32" s="94"/>
      <c r="H32" s="95"/>
    </row>
    <row r="33" spans="1:8" x14ac:dyDescent="0.3">
      <c r="A33" s="114" t="s">
        <v>71</v>
      </c>
      <c r="B33" s="97">
        <v>1677.9</v>
      </c>
      <c r="C33" s="98"/>
      <c r="D33" s="97">
        <v>1718.7</v>
      </c>
      <c r="E33" s="98"/>
      <c r="F33" s="98">
        <f>B33-D33</f>
        <v>-40.799999999999955</v>
      </c>
      <c r="G33" s="98"/>
      <c r="H33" s="99">
        <f>F33/D33*100</f>
        <v>-2.3738872403560802</v>
      </c>
    </row>
    <row r="34" spans="1:8" x14ac:dyDescent="0.3">
      <c r="A34" s="114"/>
      <c r="B34" s="97"/>
      <c r="C34" s="98"/>
      <c r="D34" s="97"/>
      <c r="E34" s="98"/>
      <c r="F34" s="98"/>
      <c r="G34" s="98"/>
      <c r="H34" s="99"/>
    </row>
    <row r="35" spans="1:8" x14ac:dyDescent="0.3">
      <c r="A35" s="117" t="s">
        <v>72</v>
      </c>
      <c r="B35" s="118">
        <f>SUM(B31-B33)</f>
        <v>1923.9</v>
      </c>
      <c r="C35" s="102"/>
      <c r="D35" s="118">
        <f>SUM(D31-D33)</f>
        <v>1806.2</v>
      </c>
      <c r="E35" s="102"/>
      <c r="F35" s="118">
        <f>SUM(F31-F33)</f>
        <v>117.70000000000005</v>
      </c>
      <c r="G35" s="102"/>
      <c r="H35" s="119">
        <f>F35/D35*100</f>
        <v>6.5164433617539608</v>
      </c>
    </row>
    <row r="36" spans="1:8" x14ac:dyDescent="0.3">
      <c r="A36" s="120"/>
      <c r="B36" s="118"/>
      <c r="C36" s="102"/>
      <c r="D36" s="118"/>
      <c r="E36" s="102"/>
      <c r="F36" s="118"/>
      <c r="G36" s="102"/>
      <c r="H36" s="102"/>
    </row>
    <row r="37" spans="1:8" x14ac:dyDescent="0.3">
      <c r="A37" s="121" t="s">
        <v>73</v>
      </c>
      <c r="B37" s="97">
        <v>82</v>
      </c>
      <c r="C37" s="98"/>
      <c r="D37" s="97">
        <v>852.1</v>
      </c>
      <c r="E37" s="98"/>
      <c r="F37" s="98">
        <f>B37-D37</f>
        <v>-770.1</v>
      </c>
      <c r="G37" s="98"/>
      <c r="H37" s="99">
        <f>F37/D37*100</f>
        <v>-90.376716347846497</v>
      </c>
    </row>
    <row r="38" spans="1:8" x14ac:dyDescent="0.3">
      <c r="A38" s="115"/>
      <c r="B38" s="98"/>
      <c r="C38" s="98"/>
      <c r="D38" s="98"/>
      <c r="E38" s="98"/>
      <c r="F38" s="94"/>
      <c r="G38" s="94"/>
      <c r="H38" s="95"/>
    </row>
    <row r="39" spans="1:8" x14ac:dyDescent="0.3">
      <c r="A39" s="123" t="s">
        <v>74</v>
      </c>
      <c r="B39" s="89">
        <f>SUM(B40:B42)</f>
        <v>1723</v>
      </c>
      <c r="C39" s="81"/>
      <c r="D39" s="89">
        <f>SUM(D40:D42)</f>
        <v>1864.5</v>
      </c>
      <c r="E39" s="81"/>
      <c r="F39" s="124">
        <f>B39-D39</f>
        <v>-141.5</v>
      </c>
      <c r="G39" s="102"/>
      <c r="H39" s="125">
        <f>F39/D39*100</f>
        <v>-7.5891659962456419</v>
      </c>
    </row>
    <row r="40" spans="1:8" x14ac:dyDescent="0.3">
      <c r="A40" s="96" t="s">
        <v>75</v>
      </c>
      <c r="B40" s="97">
        <v>1689.5</v>
      </c>
      <c r="C40" s="97"/>
      <c r="D40" s="97">
        <v>1777.9</v>
      </c>
      <c r="E40" s="97"/>
      <c r="F40" s="98">
        <f>B40-D40</f>
        <v>-88.400000000000091</v>
      </c>
      <c r="G40" s="94"/>
      <c r="H40" s="99">
        <f>F40/D40*100</f>
        <v>-4.9721581641262214</v>
      </c>
    </row>
    <row r="41" spans="1:8" x14ac:dyDescent="0.3">
      <c r="A41" s="96" t="s">
        <v>76</v>
      </c>
      <c r="B41" s="97">
        <v>27.6</v>
      </c>
      <c r="C41" s="97"/>
      <c r="D41" s="97">
        <v>86.6</v>
      </c>
      <c r="E41" s="97"/>
      <c r="F41" s="98">
        <f>B41-D41</f>
        <v>-58.999999999999993</v>
      </c>
      <c r="G41" s="94"/>
      <c r="H41" s="99">
        <f>F41/D41*100</f>
        <v>-68.129330254041562</v>
      </c>
    </row>
    <row r="42" spans="1:8" x14ac:dyDescent="0.3">
      <c r="A42" s="126" t="s">
        <v>77</v>
      </c>
      <c r="B42" s="97">
        <v>5.9</v>
      </c>
      <c r="C42" s="98"/>
      <c r="D42" s="97">
        <v>0</v>
      </c>
      <c r="E42" s="98"/>
      <c r="F42" s="98">
        <f>B42-D42</f>
        <v>5.9</v>
      </c>
      <c r="G42" s="98"/>
      <c r="H42" s="99">
        <v>0</v>
      </c>
    </row>
    <row r="43" spans="1:8" x14ac:dyDescent="0.3">
      <c r="A43" s="128"/>
      <c r="B43" s="129"/>
      <c r="C43" s="109"/>
      <c r="D43" s="129"/>
      <c r="E43" s="109"/>
      <c r="F43" s="105"/>
      <c r="G43" s="102"/>
      <c r="H43" s="106"/>
    </row>
    <row r="44" spans="1:8" x14ac:dyDescent="0.3">
      <c r="A44" s="79"/>
      <c r="B44" s="97"/>
      <c r="C44" s="97"/>
      <c r="D44" s="97"/>
      <c r="E44" s="97"/>
      <c r="F44" s="94"/>
      <c r="G44" s="94"/>
      <c r="H44" s="95"/>
    </row>
    <row r="45" spans="1:8" x14ac:dyDescent="0.3">
      <c r="A45" s="108" t="s">
        <v>78</v>
      </c>
      <c r="B45" s="109">
        <f>+B29+B35+B37-B39</f>
        <v>5972.3000000000011</v>
      </c>
      <c r="C45" s="109"/>
      <c r="D45" s="109">
        <f>+D29+D35+D37-D39</f>
        <v>6027.0000000000009</v>
      </c>
      <c r="E45" s="109"/>
      <c r="F45" s="102">
        <f>B45-D45</f>
        <v>-54.699999999999818</v>
      </c>
      <c r="G45" s="102"/>
      <c r="H45" s="110">
        <f>F45/D45*100</f>
        <v>-0.90758254521320414</v>
      </c>
    </row>
    <row r="46" spans="1:8" x14ac:dyDescent="0.3">
      <c r="A46" s="115" t="s">
        <v>79</v>
      </c>
      <c r="B46" s="97">
        <v>1061.5</v>
      </c>
      <c r="C46" s="98"/>
      <c r="D46" s="97">
        <v>861.1</v>
      </c>
      <c r="E46" s="98"/>
      <c r="F46" s="98">
        <f>B46-D46</f>
        <v>200.39999999999998</v>
      </c>
      <c r="G46" s="98"/>
      <c r="H46" s="99">
        <f>F46/D46*100</f>
        <v>23.272558355591684</v>
      </c>
    </row>
    <row r="47" spans="1:8" x14ac:dyDescent="0.3">
      <c r="A47" s="115"/>
      <c r="B47" s="97"/>
      <c r="C47" s="98"/>
      <c r="D47" s="97"/>
      <c r="E47" s="98"/>
      <c r="F47" s="98"/>
      <c r="G47" s="98"/>
      <c r="H47" s="99"/>
    </row>
    <row r="48" spans="1:8" ht="15" thickBot="1" x14ac:dyDescent="0.35">
      <c r="A48" s="130" t="s">
        <v>80</v>
      </c>
      <c r="B48" s="131">
        <f>SUM(B45-B46-B47)</f>
        <v>4910.8000000000011</v>
      </c>
      <c r="C48" s="102"/>
      <c r="D48" s="131">
        <f>SUM(D45-D46-D47)</f>
        <v>5165.9000000000005</v>
      </c>
      <c r="E48" s="102"/>
      <c r="F48" s="131">
        <f>SUM(F45-F46)</f>
        <v>-255.0999999999998</v>
      </c>
      <c r="G48" s="102"/>
      <c r="H48" s="132">
        <f>F48/D48*100</f>
        <v>-4.9381521128941666</v>
      </c>
    </row>
    <row r="49" spans="1:8" ht="15" thickTop="1" x14ac:dyDescent="0.3">
      <c r="A49" s="115" t="s">
        <v>81</v>
      </c>
      <c r="B49" s="175"/>
      <c r="C49" s="175"/>
      <c r="D49" s="175"/>
      <c r="E49" s="98"/>
      <c r="F49" s="98"/>
      <c r="G49" s="98"/>
      <c r="H49" s="99"/>
    </row>
    <row r="50" spans="1:8" ht="15" thickBot="1" x14ac:dyDescent="0.35">
      <c r="A50" s="115" t="s">
        <v>82</v>
      </c>
      <c r="B50" s="134">
        <f>SUM(B48-B49)</f>
        <v>4910.8000000000011</v>
      </c>
      <c r="C50" s="111"/>
      <c r="D50" s="134">
        <f>SUM(D48-D49)</f>
        <v>5165.9000000000005</v>
      </c>
      <c r="E50" s="97"/>
      <c r="F50" s="134">
        <f>SUM(F48-F49)</f>
        <v>-255.0999999999998</v>
      </c>
      <c r="G50" s="98"/>
      <c r="H50" s="132">
        <f>F50/D50*100</f>
        <v>-4.9381521128941666</v>
      </c>
    </row>
    <row r="51" spans="1:8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F1FD3496-B526-4467-9721-7EB75E1DFA5E}"/>
    <hyperlink ref="A33" location="'COSTOS DE OT.OPERAC.'!D1" display="COSTOS DE OTRAS OPERACIONES" xr:uid="{269EB8A5-A972-49ED-B486-A3A06032D76B}"/>
    <hyperlink ref="A37" location="'INGRESOS NO OPERAC.'!D1" display="INGRESOS" xr:uid="{70F17C9C-7D2E-4D92-B6B6-D1354083227A}"/>
    <hyperlink ref="A42" location="'GASTOS NO OPERAC.'!D1" display="GASTOS" xr:uid="{F7685129-30B4-46D4-B658-4BCBC12C55D5}"/>
  </hyperlinks>
  <pageMargins left="0.7" right="0.7" top="0.75" bottom="0.75" header="0.3" footer="0.3"/>
  <pageSetup scale="81" orientation="portrait" r:id="rId1"/>
  <ignoredErrors>
    <ignoredError sqref="B7:H9 B43:H43 B42:G42 B50:H50 B49:E49 G49 B44:H48 B16:H41 B10:H1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DC1F-BD9B-4134-9ED7-8E79E1732D3C}">
  <dimension ref="A1:I51"/>
  <sheetViews>
    <sheetView topLeftCell="A36" zoomScale="70" zoomScaleNormal="70" workbookViewId="0">
      <selection activeCell="A50" sqref="A50:I50"/>
    </sheetView>
  </sheetViews>
  <sheetFormatPr baseColWidth="10" defaultRowHeight="14.4" x14ac:dyDescent="0.3"/>
  <cols>
    <col min="1" max="1" width="63" customWidth="1"/>
    <col min="2" max="2" width="1.109375" customWidth="1"/>
    <col min="3" max="3" width="19.88671875" bestFit="1" customWidth="1"/>
    <col min="4" max="4" width="1" customWidth="1"/>
    <col min="5" max="5" width="19.88671875" bestFit="1" customWidth="1"/>
    <col min="6" max="6" width="1" customWidth="1"/>
    <col min="7" max="7" width="25.88671875" bestFit="1" customWidth="1"/>
    <col min="8" max="8" width="0.6640625" customWidth="1"/>
    <col min="9" max="9" width="26.6640625" bestFit="1" customWidth="1"/>
  </cols>
  <sheetData>
    <row r="1" spans="1:9" ht="21" thickTop="1" x14ac:dyDescent="0.35">
      <c r="A1" s="151" t="s">
        <v>0</v>
      </c>
      <c r="B1" s="152"/>
      <c r="C1" s="152"/>
      <c r="D1" s="152"/>
      <c r="E1" s="152"/>
      <c r="F1" s="152"/>
      <c r="G1" s="152"/>
      <c r="H1" s="152"/>
      <c r="I1" s="153"/>
    </row>
    <row r="2" spans="1:9" ht="20.399999999999999" x14ac:dyDescent="0.35">
      <c r="A2" s="154" t="s">
        <v>83</v>
      </c>
      <c r="B2" s="155"/>
      <c r="C2" s="155"/>
      <c r="D2" s="155"/>
      <c r="E2" s="155"/>
      <c r="F2" s="155"/>
      <c r="G2" s="155"/>
      <c r="H2" s="155"/>
      <c r="I2" s="156"/>
    </row>
    <row r="3" spans="1:9" ht="21" thickBot="1" x14ac:dyDescent="0.4">
      <c r="A3" s="157" t="s">
        <v>2</v>
      </c>
      <c r="B3" s="158"/>
      <c r="C3" s="158"/>
      <c r="D3" s="158"/>
      <c r="E3" s="158"/>
      <c r="F3" s="158"/>
      <c r="G3" s="158"/>
      <c r="H3" s="158"/>
      <c r="I3" s="159"/>
    </row>
    <row r="4" spans="1:9" ht="21" thickTop="1" x14ac:dyDescent="0.35">
      <c r="A4" s="160"/>
      <c r="B4" s="161"/>
      <c r="C4" s="161"/>
      <c r="D4" s="161"/>
      <c r="E4" s="161"/>
      <c r="F4" s="161"/>
      <c r="G4" s="161"/>
      <c r="H4" s="161"/>
      <c r="I4" s="162"/>
    </row>
    <row r="5" spans="1:9" ht="20.399999999999999" x14ac:dyDescent="0.35">
      <c r="A5" s="7"/>
      <c r="B5" s="8"/>
      <c r="C5" s="9" t="s">
        <v>3</v>
      </c>
      <c r="D5" s="9"/>
      <c r="E5" s="9" t="s">
        <v>3</v>
      </c>
      <c r="F5" s="10"/>
      <c r="G5" s="11" t="s">
        <v>4</v>
      </c>
      <c r="H5" s="10"/>
      <c r="I5" s="12"/>
    </row>
    <row r="6" spans="1:9" ht="20.399999999999999" x14ac:dyDescent="0.35">
      <c r="A6" s="13" t="s">
        <v>5</v>
      </c>
      <c r="B6" s="14"/>
      <c r="C6" s="15" t="s">
        <v>84</v>
      </c>
      <c r="D6" s="16"/>
      <c r="E6" s="15" t="s">
        <v>85</v>
      </c>
      <c r="F6" s="16"/>
      <c r="G6" s="17" t="s">
        <v>6</v>
      </c>
      <c r="H6" s="18"/>
      <c r="I6" s="19" t="s">
        <v>7</v>
      </c>
    </row>
    <row r="7" spans="1:9" ht="20.399999999999999" x14ac:dyDescent="0.35">
      <c r="A7" s="13"/>
      <c r="B7" s="14"/>
      <c r="C7" s="20"/>
      <c r="D7" s="20"/>
      <c r="E7" s="20"/>
      <c r="F7" s="20"/>
      <c r="G7" s="14"/>
      <c r="H7" s="14"/>
      <c r="I7" s="21"/>
    </row>
    <row r="8" spans="1:9" ht="20.399999999999999" x14ac:dyDescent="0.35">
      <c r="A8" s="22" t="s">
        <v>8</v>
      </c>
      <c r="B8" s="23"/>
      <c r="C8" s="24">
        <f>C9+C10+C11+C15</f>
        <v>667651.19999999995</v>
      </c>
      <c r="D8" s="25"/>
      <c r="E8" s="24">
        <f>E9+E10+E11+E15</f>
        <v>654673.6</v>
      </c>
      <c r="F8" s="25"/>
      <c r="G8" s="24">
        <f t="shared" ref="G8:G12" si="0">C8-E8</f>
        <v>12977.599999999977</v>
      </c>
      <c r="H8" s="25"/>
      <c r="I8" s="26">
        <f t="shared" ref="I8:I12" si="1">G8/E8*100</f>
        <v>1.9823007984436789</v>
      </c>
    </row>
    <row r="9" spans="1:9" ht="20.399999999999999" x14ac:dyDescent="0.35">
      <c r="A9" s="29" t="s">
        <v>9</v>
      </c>
      <c r="B9" s="30"/>
      <c r="C9" s="31">
        <v>144948.20000000001</v>
      </c>
      <c r="D9" s="31"/>
      <c r="E9" s="31">
        <v>143400.29999999999</v>
      </c>
      <c r="F9" s="31"/>
      <c r="G9" s="31">
        <f t="shared" si="0"/>
        <v>1547.9000000000233</v>
      </c>
      <c r="H9" s="31"/>
      <c r="I9" s="32">
        <f t="shared" si="1"/>
        <v>1.079425914729623</v>
      </c>
    </row>
    <row r="10" spans="1:9" ht="20.399999999999999" x14ac:dyDescent="0.35">
      <c r="A10" s="29" t="s">
        <v>11</v>
      </c>
      <c r="B10" s="30"/>
      <c r="C10" s="31">
        <v>132637.6</v>
      </c>
      <c r="D10" s="31"/>
      <c r="E10" s="31">
        <v>115238.7</v>
      </c>
      <c r="F10" s="31"/>
      <c r="G10" s="31">
        <f t="shared" si="0"/>
        <v>17398.900000000009</v>
      </c>
      <c r="H10" s="31"/>
      <c r="I10" s="32">
        <f t="shared" si="1"/>
        <v>15.09813977422516</v>
      </c>
    </row>
    <row r="11" spans="1:9" ht="20.399999999999999" x14ac:dyDescent="0.35">
      <c r="A11" s="13" t="s">
        <v>12</v>
      </c>
      <c r="B11" s="14"/>
      <c r="C11" s="35">
        <f>C12+C13</f>
        <v>394320.7</v>
      </c>
      <c r="D11" s="36"/>
      <c r="E11" s="35">
        <f>E12+E13</f>
        <v>400293</v>
      </c>
      <c r="F11" s="36"/>
      <c r="G11" s="35">
        <f t="shared" si="0"/>
        <v>-5972.2999999999884</v>
      </c>
      <c r="H11" s="36"/>
      <c r="I11" s="37">
        <f t="shared" si="1"/>
        <v>-1.4919821230948302</v>
      </c>
    </row>
    <row r="12" spans="1:9" ht="20.399999999999999" x14ac:dyDescent="0.35">
      <c r="A12" s="29" t="s">
        <v>13</v>
      </c>
      <c r="B12" s="30"/>
      <c r="C12" s="31">
        <v>393335.9</v>
      </c>
      <c r="D12" s="31"/>
      <c r="E12" s="31">
        <v>399043.7</v>
      </c>
      <c r="F12" s="31"/>
      <c r="G12" s="31">
        <f t="shared" si="0"/>
        <v>-5707.7999999999884</v>
      </c>
      <c r="H12" s="31"/>
      <c r="I12" s="32">
        <f t="shared" si="1"/>
        <v>-1.4303696562556902</v>
      </c>
    </row>
    <row r="13" spans="1:9" ht="20.399999999999999" x14ac:dyDescent="0.35">
      <c r="A13" s="29" t="s">
        <v>14</v>
      </c>
      <c r="B13" s="30"/>
      <c r="C13" s="31">
        <v>984.8</v>
      </c>
      <c r="D13" s="31"/>
      <c r="E13" s="31">
        <v>1249.3</v>
      </c>
      <c r="F13" s="31"/>
      <c r="G13" s="31">
        <f>C13-E13</f>
        <v>-264.5</v>
      </c>
      <c r="H13" s="31"/>
      <c r="I13" s="32">
        <f>G13/E13*100</f>
        <v>-21.171856239494115</v>
      </c>
    </row>
    <row r="14" spans="1:9" ht="20.399999999999999" x14ac:dyDescent="0.35">
      <c r="A14" s="29"/>
      <c r="B14" s="30"/>
      <c r="C14" s="31"/>
      <c r="D14" s="31"/>
      <c r="E14" s="31"/>
      <c r="F14" s="31"/>
      <c r="G14" s="31"/>
      <c r="H14" s="31"/>
      <c r="I14" s="32"/>
    </row>
    <row r="15" spans="1:9" ht="20.399999999999999" x14ac:dyDescent="0.35">
      <c r="A15" s="39" t="s">
        <v>15</v>
      </c>
      <c r="B15" s="30"/>
      <c r="C15" s="40">
        <v>-4255.3</v>
      </c>
      <c r="D15" s="40"/>
      <c r="E15" s="40">
        <v>-4258.3999999999996</v>
      </c>
      <c r="F15" s="40"/>
      <c r="G15" s="40">
        <f>C15-E15</f>
        <v>3.0999999999994543</v>
      </c>
      <c r="H15" s="40"/>
      <c r="I15" s="41">
        <f>G15/E15*100</f>
        <v>-7.2797294758581974E-2</v>
      </c>
    </row>
    <row r="16" spans="1:9" ht="20.399999999999999" x14ac:dyDescent="0.35">
      <c r="A16" s="29"/>
      <c r="B16" s="30"/>
      <c r="C16" s="8" t="s">
        <v>3</v>
      </c>
      <c r="D16" s="8"/>
      <c r="E16" s="8" t="s">
        <v>3</v>
      </c>
      <c r="F16" s="8"/>
      <c r="G16" s="8"/>
      <c r="H16" s="8"/>
      <c r="I16" s="42"/>
    </row>
    <row r="17" spans="1:9" ht="20.399999999999999" x14ac:dyDescent="0.35">
      <c r="A17" s="29" t="s">
        <v>16</v>
      </c>
      <c r="B17" s="30"/>
      <c r="C17" s="145">
        <v>21783.1</v>
      </c>
      <c r="D17" s="31"/>
      <c r="E17" s="145">
        <v>22051.3</v>
      </c>
      <c r="F17" s="31"/>
      <c r="G17" s="31">
        <f>C17-E17</f>
        <v>-268.20000000000073</v>
      </c>
      <c r="H17" s="31"/>
      <c r="I17" s="32">
        <f>G17/E17*100</f>
        <v>-1.2162548239786348</v>
      </c>
    </row>
    <row r="18" spans="1:9" ht="20.399999999999999" x14ac:dyDescent="0.35">
      <c r="A18" s="29" t="s">
        <v>17</v>
      </c>
      <c r="B18" s="30"/>
      <c r="C18" s="31">
        <v>5870.5</v>
      </c>
      <c r="D18" s="31"/>
      <c r="E18" s="31">
        <v>5913.6</v>
      </c>
      <c r="F18" s="31"/>
      <c r="G18" s="31">
        <f>C18-E18</f>
        <v>-43.100000000000364</v>
      </c>
      <c r="H18" s="31"/>
      <c r="I18" s="32">
        <f>G18/E18*100</f>
        <v>-0.72882846320346928</v>
      </c>
    </row>
    <row r="19" spans="1:9" ht="20.399999999999999" x14ac:dyDescent="0.35">
      <c r="A19" s="29" t="s">
        <v>18</v>
      </c>
      <c r="B19" s="30"/>
      <c r="C19" s="31">
        <v>18268.599999999999</v>
      </c>
      <c r="D19" s="31"/>
      <c r="E19" s="31">
        <v>18465.3</v>
      </c>
      <c r="F19" s="31"/>
      <c r="G19" s="31">
        <f>C19-E19</f>
        <v>-196.70000000000073</v>
      </c>
      <c r="H19" s="31"/>
      <c r="I19" s="32">
        <f>G19/E19*100</f>
        <v>-1.0652412904204143</v>
      </c>
    </row>
    <row r="20" spans="1:9" ht="20.399999999999999" x14ac:dyDescent="0.35">
      <c r="A20" s="29" t="s">
        <v>3</v>
      </c>
      <c r="B20" s="30"/>
      <c r="C20" s="35"/>
      <c r="D20" s="31"/>
      <c r="E20" s="35"/>
      <c r="F20" s="31"/>
      <c r="G20" s="35"/>
      <c r="H20" s="31"/>
      <c r="I20" s="37"/>
    </row>
    <row r="21" spans="1:9" ht="21" thickBot="1" x14ac:dyDescent="0.4">
      <c r="A21" s="45" t="s">
        <v>19</v>
      </c>
      <c r="B21" s="30"/>
      <c r="C21" s="46">
        <f>C8+C17+C18+C19</f>
        <v>713573.39999999991</v>
      </c>
      <c r="D21" s="40"/>
      <c r="E21" s="46">
        <f>E8+E17+E18+E19</f>
        <v>701103.8</v>
      </c>
      <c r="F21" s="40"/>
      <c r="G21" s="46">
        <f>G8+G17+G18+G19</f>
        <v>12469.599999999975</v>
      </c>
      <c r="H21" s="40"/>
      <c r="I21" s="47">
        <f>G21/E21*100</f>
        <v>1.7785668826784242</v>
      </c>
    </row>
    <row r="22" spans="1:9" ht="21" thickTop="1" x14ac:dyDescent="0.35">
      <c r="A22" s="29"/>
      <c r="B22" s="30"/>
      <c r="C22" s="48"/>
      <c r="D22" s="48"/>
      <c r="E22" s="48"/>
      <c r="F22" s="48"/>
      <c r="G22" s="48"/>
      <c r="H22" s="48"/>
      <c r="I22" s="49"/>
    </row>
    <row r="23" spans="1:9" ht="20.399999999999999" x14ac:dyDescent="0.35">
      <c r="A23" s="13" t="s">
        <v>24</v>
      </c>
      <c r="B23" s="14"/>
      <c r="C23" s="8"/>
      <c r="D23" s="8"/>
      <c r="E23" s="8"/>
      <c r="F23" s="8"/>
      <c r="G23" s="8"/>
      <c r="H23" s="8"/>
      <c r="I23" s="54" t="s">
        <v>3</v>
      </c>
    </row>
    <row r="24" spans="1:9" ht="20.399999999999999" x14ac:dyDescent="0.35">
      <c r="A24" s="13"/>
      <c r="B24" s="14"/>
      <c r="C24" s="8"/>
      <c r="D24" s="8"/>
      <c r="E24" s="8"/>
      <c r="F24" s="8"/>
      <c r="G24" s="8"/>
      <c r="H24" s="8"/>
      <c r="I24" s="54"/>
    </row>
    <row r="25" spans="1:9" ht="20.399999999999999" x14ac:dyDescent="0.35">
      <c r="A25" s="55" t="s">
        <v>25</v>
      </c>
      <c r="B25" s="14"/>
      <c r="C25" s="35">
        <f>SUM(C26,C27,C28,C29)</f>
        <v>211891.30000000002</v>
      </c>
      <c r="D25" s="36"/>
      <c r="E25" s="35">
        <f>SUM(E26,E27,E28,E29)</f>
        <v>207938.9</v>
      </c>
      <c r="F25" s="36"/>
      <c r="G25" s="35">
        <f t="shared" ref="G25:G30" si="2">C25-E25</f>
        <v>3952.4000000000233</v>
      </c>
      <c r="H25" s="36"/>
      <c r="I25" s="37">
        <f>G25/E25*100</f>
        <v>1.9007506531966953</v>
      </c>
    </row>
    <row r="26" spans="1:9" ht="20.399999999999999" x14ac:dyDescent="0.35">
      <c r="A26" s="29" t="s">
        <v>26</v>
      </c>
      <c r="B26" s="14"/>
      <c r="C26" s="31">
        <v>54169.7</v>
      </c>
      <c r="D26" s="31" t="e">
        <f>SUM(#REF!)</f>
        <v>#REF!</v>
      </c>
      <c r="E26" s="31">
        <v>52101.5</v>
      </c>
      <c r="F26" s="36"/>
      <c r="G26" s="31">
        <f t="shared" si="2"/>
        <v>2068.1999999999971</v>
      </c>
      <c r="H26" s="31"/>
      <c r="I26" s="32">
        <f>G26/E26*100</f>
        <v>3.9695594176751094</v>
      </c>
    </row>
    <row r="27" spans="1:9" ht="20.399999999999999" x14ac:dyDescent="0.35">
      <c r="A27" s="29" t="s">
        <v>12</v>
      </c>
      <c r="B27" s="30"/>
      <c r="C27" s="31">
        <v>152073.5</v>
      </c>
      <c r="D27" s="31"/>
      <c r="E27" s="31">
        <v>150720.9</v>
      </c>
      <c r="F27" s="31"/>
      <c r="G27" s="31">
        <f t="shared" si="2"/>
        <v>1352.6000000000058</v>
      </c>
      <c r="H27" s="31"/>
      <c r="I27" s="32">
        <f>G27/E27*100</f>
        <v>0.8974203312214869</v>
      </c>
    </row>
    <row r="28" spans="1:9" ht="20.399999999999999" x14ac:dyDescent="0.35">
      <c r="A28" s="29" t="s">
        <v>34</v>
      </c>
      <c r="B28" s="30"/>
      <c r="C28" s="31">
        <v>5487</v>
      </c>
      <c r="D28" s="31"/>
      <c r="E28" s="31">
        <v>5010</v>
      </c>
      <c r="F28" s="31"/>
      <c r="G28" s="31">
        <f>C28-E28</f>
        <v>477</v>
      </c>
      <c r="H28" s="31"/>
      <c r="I28" s="32">
        <f>IFERROR(G28/E28*100,0)</f>
        <v>9.5209580838323351</v>
      </c>
    </row>
    <row r="29" spans="1:9" ht="20.399999999999999" x14ac:dyDescent="0.35">
      <c r="A29" s="29" t="s">
        <v>35</v>
      </c>
      <c r="B29" s="30"/>
      <c r="C29" s="31">
        <v>161.1</v>
      </c>
      <c r="D29" s="31"/>
      <c r="E29" s="31">
        <v>106.5</v>
      </c>
      <c r="F29" s="31"/>
      <c r="G29" s="31">
        <f t="shared" si="2"/>
        <v>54.599999999999994</v>
      </c>
      <c r="H29" s="31"/>
      <c r="I29" s="32">
        <f>G29/E29*100</f>
        <v>51.267605633802816</v>
      </c>
    </row>
    <row r="30" spans="1:9" ht="20.399999999999999" x14ac:dyDescent="0.35">
      <c r="A30" s="29" t="s">
        <v>36</v>
      </c>
      <c r="B30" s="30"/>
      <c r="C30" s="31">
        <v>306819.40000000002</v>
      </c>
      <c r="D30" s="31"/>
      <c r="E30" s="31">
        <v>297577.09999999998</v>
      </c>
      <c r="F30" s="31"/>
      <c r="G30" s="31">
        <f t="shared" si="2"/>
        <v>9242.3000000000466</v>
      </c>
      <c r="H30" s="31"/>
      <c r="I30" s="32">
        <f t="shared" ref="I30" si="3">IFERROR(G30/E30*100,0)</f>
        <v>3.105850551000076</v>
      </c>
    </row>
    <row r="31" spans="1:9" ht="20.399999999999999" x14ac:dyDescent="0.35">
      <c r="A31" s="29"/>
      <c r="B31" s="30"/>
      <c r="C31" s="31"/>
      <c r="D31" s="31"/>
      <c r="E31" s="31"/>
      <c r="F31" s="31"/>
      <c r="G31" s="31"/>
      <c r="H31" s="31"/>
      <c r="I31" s="32"/>
    </row>
    <row r="32" spans="1:9" ht="21" thickBot="1" x14ac:dyDescent="0.4">
      <c r="A32" s="45" t="s">
        <v>37</v>
      </c>
      <c r="B32" s="30"/>
      <c r="C32" s="46">
        <f>SUM(C25,C30)</f>
        <v>518710.70000000007</v>
      </c>
      <c r="D32" s="40"/>
      <c r="E32" s="46">
        <f>SUM(E25,E30)</f>
        <v>505516</v>
      </c>
      <c r="F32" s="40"/>
      <c r="G32" s="46">
        <f t="shared" ref="G32" si="4">C32-E32</f>
        <v>13194.70000000007</v>
      </c>
      <c r="H32" s="40"/>
      <c r="I32" s="47">
        <f>G32/E32*100</f>
        <v>2.6101448816654806</v>
      </c>
    </row>
    <row r="33" spans="1:9" ht="21" thickTop="1" x14ac:dyDescent="0.35">
      <c r="A33" s="29" t="s">
        <v>3</v>
      </c>
      <c r="B33" s="30"/>
      <c r="C33" s="48"/>
      <c r="D33" s="48"/>
      <c r="E33" s="48"/>
      <c r="F33" s="48"/>
      <c r="G33" s="48"/>
      <c r="H33" s="48"/>
      <c r="I33" s="49"/>
    </row>
    <row r="34" spans="1:9" ht="22.2" x14ac:dyDescent="0.5">
      <c r="A34" s="13" t="s">
        <v>38</v>
      </c>
      <c r="B34" s="14"/>
      <c r="C34" s="57"/>
      <c r="D34" s="57"/>
      <c r="E34" s="57"/>
      <c r="F34" s="8"/>
      <c r="G34" s="8"/>
      <c r="H34" s="8"/>
      <c r="I34" s="42"/>
    </row>
    <row r="35" spans="1:9" ht="20.399999999999999" x14ac:dyDescent="0.35">
      <c r="A35" s="29" t="s">
        <v>3</v>
      </c>
      <c r="B35" s="30"/>
      <c r="C35" s="58" t="s">
        <v>3</v>
      </c>
      <c r="D35" s="58"/>
      <c r="E35" s="58" t="s">
        <v>3</v>
      </c>
      <c r="F35" s="58"/>
      <c r="G35" s="30" t="s">
        <v>3</v>
      </c>
      <c r="H35" s="30"/>
      <c r="I35" s="54" t="s">
        <v>3</v>
      </c>
    </row>
    <row r="36" spans="1:9" ht="20.399999999999999" x14ac:dyDescent="0.35">
      <c r="A36" s="55" t="s">
        <v>39</v>
      </c>
      <c r="B36" s="14"/>
      <c r="C36" s="24">
        <f>SUM(C37:C37)</f>
        <v>130670.8</v>
      </c>
      <c r="D36" s="25"/>
      <c r="E36" s="24">
        <f>SUM(E37:E37)</f>
        <v>117670.8</v>
      </c>
      <c r="F36" s="25"/>
      <c r="G36" s="24">
        <f>C36-E36</f>
        <v>13000</v>
      </c>
      <c r="H36" s="25"/>
      <c r="I36" s="26">
        <f t="shared" ref="I36:I37" si="5">G36/E36*100</f>
        <v>11.047770559901011</v>
      </c>
    </row>
    <row r="37" spans="1:9" ht="20.399999999999999" x14ac:dyDescent="0.35">
      <c r="A37" s="29" t="s">
        <v>40</v>
      </c>
      <c r="B37" s="30"/>
      <c r="C37" s="31">
        <v>130670.8</v>
      </c>
      <c r="D37" s="31"/>
      <c r="E37" s="31">
        <v>117670.8</v>
      </c>
      <c r="F37" s="31"/>
      <c r="G37" s="31">
        <f>C37-E37</f>
        <v>13000</v>
      </c>
      <c r="H37" s="31"/>
      <c r="I37" s="32">
        <f t="shared" si="5"/>
        <v>11.047770559901011</v>
      </c>
    </row>
    <row r="38" spans="1:9" ht="20.399999999999999" x14ac:dyDescent="0.35">
      <c r="A38" s="29" t="s">
        <v>42</v>
      </c>
      <c r="B38" s="30"/>
      <c r="C38" s="31">
        <v>46444.6</v>
      </c>
      <c r="D38" s="31"/>
      <c r="E38" s="31">
        <v>46444.6</v>
      </c>
      <c r="F38" s="31"/>
      <c r="G38" s="31">
        <f t="shared" ref="G38:G41" si="6">C38-E38</f>
        <v>0</v>
      </c>
      <c r="H38" s="31"/>
      <c r="I38" s="32">
        <f>G38/E38*100</f>
        <v>0</v>
      </c>
    </row>
    <row r="39" spans="1:9" ht="20.399999999999999" x14ac:dyDescent="0.35">
      <c r="A39" s="59" t="s">
        <v>43</v>
      </c>
      <c r="B39" s="30"/>
      <c r="C39" s="31">
        <v>8007.7</v>
      </c>
      <c r="D39" s="31"/>
      <c r="E39" s="31">
        <v>8007.7</v>
      </c>
      <c r="F39" s="31"/>
      <c r="G39" s="31">
        <f t="shared" si="6"/>
        <v>0</v>
      </c>
      <c r="H39" s="31"/>
      <c r="I39" s="32">
        <f>G39/E39*100</f>
        <v>0</v>
      </c>
    </row>
    <row r="40" spans="1:9" ht="20.399999999999999" x14ac:dyDescent="0.35">
      <c r="A40" s="29" t="s">
        <v>44</v>
      </c>
      <c r="B40" s="30"/>
      <c r="C40" s="31">
        <v>4827.8999999999996</v>
      </c>
      <c r="D40" s="31"/>
      <c r="E40" s="31">
        <v>4871</v>
      </c>
      <c r="F40" s="31"/>
      <c r="G40" s="31">
        <f t="shared" si="6"/>
        <v>-43.100000000000364</v>
      </c>
      <c r="H40" s="31"/>
      <c r="I40" s="32">
        <f>G40/E40*100</f>
        <v>-0.8848285772941975</v>
      </c>
    </row>
    <row r="41" spans="1:9" ht="20.399999999999999" x14ac:dyDescent="0.35">
      <c r="A41" s="29" t="s">
        <v>45</v>
      </c>
      <c r="B41" s="30"/>
      <c r="C41" s="31">
        <v>0.9</v>
      </c>
      <c r="D41" s="31"/>
      <c r="E41" s="31">
        <v>0.9</v>
      </c>
      <c r="F41" s="31"/>
      <c r="G41" s="31">
        <f t="shared" si="6"/>
        <v>0</v>
      </c>
      <c r="H41" s="31"/>
      <c r="I41" s="32">
        <v>0</v>
      </c>
    </row>
    <row r="42" spans="1:9" ht="20.399999999999999" x14ac:dyDescent="0.35">
      <c r="A42" s="29"/>
      <c r="B42" s="30"/>
      <c r="C42" s="31"/>
      <c r="D42" s="31"/>
      <c r="E42" s="31"/>
      <c r="F42" s="31"/>
      <c r="G42" s="31"/>
      <c r="H42" s="31"/>
      <c r="I42" s="32"/>
    </row>
    <row r="43" spans="1:9" ht="20.399999999999999" x14ac:dyDescent="0.35">
      <c r="A43" s="45" t="s">
        <v>46</v>
      </c>
      <c r="B43" s="10"/>
      <c r="C43" s="24">
        <f>SUM(C44:C44)</f>
        <v>4910.8</v>
      </c>
      <c r="D43" s="24">
        <f>SUM(D44:D44)</f>
        <v>0</v>
      </c>
      <c r="E43" s="24">
        <f>SUM(E44:E44)</f>
        <v>18592.8</v>
      </c>
      <c r="F43" s="40"/>
      <c r="G43" s="24">
        <f>SUM(G44:G46)</f>
        <v>-27364</v>
      </c>
      <c r="H43" s="40"/>
      <c r="I43" s="26">
        <f>SUM(I44:I46)</f>
        <v>20.139937900156781</v>
      </c>
    </row>
    <row r="44" spans="1:9" ht="20.399999999999999" x14ac:dyDescent="0.35">
      <c r="A44" s="45" t="s">
        <v>46</v>
      </c>
      <c r="B44" s="8"/>
      <c r="C44" s="40">
        <f>+C45+C46</f>
        <v>4910.8</v>
      </c>
      <c r="D44" s="31"/>
      <c r="E44" s="40">
        <f>+E45+E46</f>
        <v>18592.8</v>
      </c>
      <c r="F44" s="31"/>
      <c r="G44" s="40">
        <f>C44-E44</f>
        <v>-13682</v>
      </c>
      <c r="H44" s="40"/>
      <c r="I44" s="41">
        <f t="shared" ref="I44" si="7">G44/E44*100</f>
        <v>-73.587625317327138</v>
      </c>
    </row>
    <row r="45" spans="1:9" ht="20.399999999999999" x14ac:dyDescent="0.35">
      <c r="A45" s="29" t="s">
        <v>46</v>
      </c>
      <c r="B45" s="8"/>
      <c r="C45" s="31">
        <f>IFERROR(IF(VLOOKUP($A45,'[1]Escoja el formato de Salida'!$A$5:$D$9000,4,FALSE)&lt;0,(VLOOKUP($A45,'[1]Escoja el formato de Salida'!$A$5:$D$9000,4,FALSE))*-1,VLOOKUP($A45,'[1]Escoja el formato de Salida'!$A$5:$D$9000,4,FALSE)),0)/1000</f>
        <v>0</v>
      </c>
      <c r="D45" s="31"/>
      <c r="E45" s="31">
        <v>16057.9</v>
      </c>
      <c r="F45" s="31"/>
      <c r="G45" s="31">
        <f>C45-E45</f>
        <v>-16057.9</v>
      </c>
      <c r="H45" s="31"/>
      <c r="I45" s="32">
        <v>0</v>
      </c>
    </row>
    <row r="46" spans="1:9" ht="20.399999999999999" x14ac:dyDescent="0.35">
      <c r="A46" s="7" t="s">
        <v>48</v>
      </c>
      <c r="B46" s="8"/>
      <c r="C46" s="31">
        <v>4910.8</v>
      </c>
      <c r="D46" s="61"/>
      <c r="E46" s="31">
        <v>2534.9</v>
      </c>
      <c r="F46" s="40"/>
      <c r="G46" s="31">
        <f>C46-E46</f>
        <v>2375.9</v>
      </c>
      <c r="H46" s="31"/>
      <c r="I46" s="32">
        <f>G46/E46*100</f>
        <v>93.727563217483919</v>
      </c>
    </row>
    <row r="47" spans="1:9" ht="21" thickBot="1" x14ac:dyDescent="0.4">
      <c r="A47" s="45" t="s">
        <v>49</v>
      </c>
      <c r="B47" s="30"/>
      <c r="C47" s="46">
        <f>C36+C38+C39+C40+C41+C42+C46+C45</f>
        <v>194862.69999999998</v>
      </c>
      <c r="D47" s="40"/>
      <c r="E47" s="46">
        <f>E36+E38+E39+E40+E41+E42+E46+E45</f>
        <v>195587.8</v>
      </c>
      <c r="F47" s="40"/>
      <c r="G47" s="46">
        <f>G36+G38+G39+G40+G41+G42+G44</f>
        <v>-725.10000000000036</v>
      </c>
      <c r="H47" s="40"/>
      <c r="I47" s="47">
        <f>G47/E47*100</f>
        <v>-0.37072864462916416</v>
      </c>
    </row>
    <row r="48" spans="1:9" ht="21" thickTop="1" x14ac:dyDescent="0.35">
      <c r="A48" s="29"/>
      <c r="B48" s="30"/>
      <c r="C48" s="63"/>
      <c r="D48" s="63"/>
      <c r="E48" s="63"/>
      <c r="F48" s="63"/>
      <c r="G48" s="63"/>
      <c r="H48" s="63"/>
      <c r="I48" s="64"/>
    </row>
    <row r="49" spans="1:9" ht="21" thickBot="1" x14ac:dyDescent="0.4">
      <c r="A49" s="29" t="s">
        <v>50</v>
      </c>
      <c r="B49" s="30"/>
      <c r="C49" s="65">
        <f>C32+C47</f>
        <v>713573.4</v>
      </c>
      <c r="D49" s="40"/>
      <c r="E49" s="65">
        <f>E32+E47</f>
        <v>701103.8</v>
      </c>
      <c r="F49" s="40"/>
      <c r="G49" s="65">
        <f>C49-E49</f>
        <v>12469.599999999977</v>
      </c>
      <c r="H49" s="40"/>
      <c r="I49" s="66">
        <f>G49/E49*100</f>
        <v>1.7785668826784247</v>
      </c>
    </row>
    <row r="50" spans="1:9" ht="21.6" thickTop="1" thickBot="1" x14ac:dyDescent="0.4">
      <c r="A50" s="176" t="s">
        <v>3</v>
      </c>
      <c r="B50" s="177"/>
      <c r="C50" s="178"/>
      <c r="D50" s="178"/>
      <c r="E50" s="178"/>
      <c r="F50" s="178"/>
      <c r="G50" s="178"/>
      <c r="H50" s="178"/>
      <c r="I50" s="179"/>
    </row>
    <row r="51" spans="1:9" ht="15" thickTop="1" x14ac:dyDescent="0.3"/>
  </sheetData>
  <mergeCells count="4">
    <mergeCell ref="A1:I1"/>
    <mergeCell ref="A2:I2"/>
    <mergeCell ref="A3:I3"/>
    <mergeCell ref="A4:I4"/>
  </mergeCells>
  <pageMargins left="0.7" right="0.7" top="0.75" bottom="0.75" header="0.3" footer="0.3"/>
  <ignoredErrors>
    <ignoredError sqref="I28:I29" formula="1"/>
    <ignoredError sqref="D2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BALANCE FEB 2025-2024</vt:lpstr>
      <vt:lpstr>ESTAD.RESULT. FEB 2025-2024</vt:lpstr>
      <vt:lpstr>Hoja7</vt:lpstr>
      <vt:lpstr>BALANCE FEB Y ENE 2025</vt:lpstr>
      <vt:lpstr>Hoja3</vt:lpstr>
      <vt:lpstr>ESTAD.RESULT. FEB Y ENE 2025</vt:lpstr>
      <vt:lpstr>BAL FEB 2025-2024</vt:lpstr>
      <vt:lpstr>EST RES FEB 2025-2024</vt:lpstr>
      <vt:lpstr>BAL FEB Y ENE 2025</vt:lpstr>
      <vt:lpstr>EST RES FEB Y ENE 2025</vt:lpstr>
      <vt:lpstr>'BALANCE FEB 2025-2024'!Área_de_impresión</vt:lpstr>
      <vt:lpstr>'BALANCE FEB Y ENE 2025'!Área_de_impresión</vt:lpstr>
      <vt:lpstr>'ESTAD.RESULT. FEB 2025-2024'!Área_de_impresión</vt:lpstr>
      <vt:lpstr>'ESTAD.RESULT. FEB Y ENE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2025-03-14T20:20:39Z</cp:lastPrinted>
  <dcterms:created xsi:type="dcterms:W3CDTF">2025-03-11T20:11:09Z</dcterms:created>
  <dcterms:modified xsi:type="dcterms:W3CDTF">2025-03-14T20:31:52Z</dcterms:modified>
</cp:coreProperties>
</file>