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lopezr\Desktop\LAPTOP FRANCISCO PAIZ\LVES\EEFF BVES\2025\"/>
    </mc:Choice>
  </mc:AlternateContent>
  <bookViews>
    <workbookView xWindow="0" yWindow="0" windowWidth="11270" windowHeight="3050"/>
  </bookViews>
  <sheets>
    <sheet name="Balance" sheetId="1" r:id="rId1"/>
    <sheet name="Edo de Resultados" sheetId="2" r:id="rId2"/>
    <sheet name="LVES TT-30 ISR 30%" sheetId="7" state="hidden" r:id="rId3"/>
  </sheets>
  <definedNames>
    <definedName name="_Order1">0</definedName>
    <definedName name="AS2DocOpenMode">"AS2DocumentEdit"</definedName>
    <definedName name="HTML_CodePage">1252</definedName>
    <definedName name="HTML_Control" localSheetId="2">{"'Retencion Renta'!$A$1:$J$135","'Retencion Renta'!$B$124:$C$128","'Retencion Renta'!$F$116:$F$120"}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_xlnm.Print_Area" localSheetId="0">Balance!$A$1:$H$52</definedName>
    <definedName name="_xlnm.Print_Area" localSheetId="1">'Edo de Resultados'!$A$3:$I$48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 localSheetId="2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NEXOS." localSheetId="2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 localSheetId="2">{#N/A,#N/A,FALSE,"ANEXO 7";#N/A,#N/A,FALSE,"ANEXO 7-DESG";#N/A,#N/A,FALSE,"Met Part"}</definedName>
    <definedName name="wrn.EDOS._.FIN.">{#N/A,#N/A,FALSE,"ANEXO 7";#N/A,#N/A,FALSE,"ANEXO 7-DESG";#N/A,#N/A,FALSE,"Met Part"}</definedName>
    <definedName name="wrn.ELIMINACIONES." localSheetId="2">{#N/A,#N/A,FALSE,"Eliminaciones";#N/A,#N/A,FALSE,"Asientos"}</definedName>
    <definedName name="wrn.ELIMINACIONES.">{#N/A,#N/A,FALSE,"Eliminaciones";#N/A,#N/A,FALSE,"Asientos"}</definedName>
  </definedNames>
  <calcPr calcId="152511"/>
  <extLst>
    <ext uri="GoogleSheetsCustomDataVersion2">
      <go:sheetsCustomData xmlns:go="http://customooxmlschemas.google.com/" r:id="rId12" roundtripDataChecksum="Z0lxQ3qhnVd+TyN5xAU650JunMnSt1kGCjWlNWSLzxI="/>
    </ext>
  </extLst>
</workbook>
</file>

<file path=xl/calcChain.xml><?xml version="1.0" encoding="utf-8"?>
<calcChain xmlns="http://schemas.openxmlformats.org/spreadsheetml/2006/main">
  <c r="I23" i="2" l="1"/>
  <c r="I26" i="2" l="1"/>
  <c r="I20" i="2"/>
  <c r="I15" i="2"/>
  <c r="I18" i="2"/>
  <c r="I10" i="2"/>
  <c r="H16" i="1"/>
  <c r="E31" i="7"/>
  <c r="E29" i="7"/>
  <c r="E23" i="7"/>
  <c r="E13" i="7"/>
  <c r="E6" i="7"/>
  <c r="H36" i="1"/>
  <c r="H34" i="1"/>
  <c r="H33" i="1"/>
  <c r="H27" i="1"/>
  <c r="H23" i="1"/>
  <c r="H9" i="1"/>
  <c r="H30" i="1"/>
  <c r="E4" i="7"/>
  <c r="E39" i="7"/>
  <c r="D42" i="7"/>
  <c r="I28" i="2"/>
  <c r="D18" i="7"/>
  <c r="I32" i="2" l="1"/>
  <c r="I38" i="2" s="1"/>
  <c r="H41" i="1" s="1"/>
  <c r="H39" i="1" s="1"/>
  <c r="H20" i="1"/>
  <c r="E17" i="7"/>
  <c r="E35" i="7" s="1"/>
  <c r="E37" i="7" s="1"/>
  <c r="E41" i="7"/>
  <c r="H42" i="1" l="1"/>
  <c r="H43" i="1"/>
  <c r="K44" i="1" s="1"/>
  <c r="E46" i="7"/>
</calcChain>
</file>

<file path=xl/sharedStrings.xml><?xml version="1.0" encoding="utf-8"?>
<sst xmlns="http://schemas.openxmlformats.org/spreadsheetml/2006/main" count="143" uniqueCount="101">
  <si>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</si>
  <si>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</si>
  <si>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</si>
  <si>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</si>
  <si>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</si>
  <si>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</si>
  <si>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</si>
  <si>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</si>
  <si>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</si>
  <si>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</si>
  <si>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</si>
  <si>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</si>
  <si>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</si>
  <si>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</si>
  <si>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</si>
  <si>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</si>
  <si>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</si>
  <si>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</si>
  <si>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</si>
  <si>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</si>
  <si>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</si>
  <si>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</si>
  <si>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</si>
  <si>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</si>
  <si>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</si>
  <si>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</si>
  <si>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</si>
  <si>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</si>
  <si>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</si>
  <si>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</si>
  <si>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</si>
  <si>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</si>
  <si>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</si>
  <si>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</si>
  <si>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</si>
  <si>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</si>
  <si>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</si>
  <si>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</si>
  <si>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</si>
  <si>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</si>
  <si>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</si>
  <si>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</si>
  <si>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</si>
  <si>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</si>
  <si>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</si>
  <si>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</si>
  <si>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</si>
  <si>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</si>
  <si>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</si>
  <si>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</si>
  <si>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</si>
  <si>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</si>
  <si>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</si>
  <si>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</si>
  <si>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</si>
  <si>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</si>
  <si>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</si>
  <si>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</si>
  <si>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</si>
  <si>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</si>
  <si>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</si>
  <si>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</si>
  <si>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</si>
  <si>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</si>
  <si>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</si>
  <si>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</si>
  <si>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>RECALCULO DEL IMPUESTO SOBRE LA RENTA TASA 30% (Art. 41 y 80 LISR)</t>
  </si>
  <si>
    <t>Lafise Valores de El Salvador, S.A. de C.V.</t>
  </si>
  <si>
    <t>Al 31 de diciembre 2024</t>
  </si>
  <si>
    <t>Utilidad antes de impuesto (contable)</t>
  </si>
  <si>
    <t>(+)</t>
  </si>
  <si>
    <t>Gastos no deducibles</t>
  </si>
  <si>
    <t>4-1-2-4-020-001</t>
  </si>
  <si>
    <t>IMPTOS. A LAS OPERAC. FINANCIERAS(0.25%)</t>
  </si>
  <si>
    <t xml:space="preserve">4-1-3-2-000-001 </t>
  </si>
  <si>
    <t>AMORTIZACION DE PUESTO DE BOLSA</t>
  </si>
  <si>
    <t>Gastos sin documentación soporte</t>
  </si>
  <si>
    <t>Gastos no deducibles por proporcionalidad</t>
  </si>
  <si>
    <t>TT-308</t>
  </si>
  <si>
    <t>(-)</t>
  </si>
  <si>
    <t>Rentas no gravables</t>
  </si>
  <si>
    <t>INTERESES EXENTOS (EURO 2035/2032)</t>
  </si>
  <si>
    <t>Deducciones fiscales no contabilizadas como gasto</t>
  </si>
  <si>
    <t>f</t>
  </si>
  <si>
    <t>Ingresos por ganancia de capital (Sólo para efectos de cálculo)</t>
  </si>
  <si>
    <t>Ingresos por dividendos  (Sólo para efectos de cálculo)</t>
  </si>
  <si>
    <t>INGRESOS DIVIDENDOS BVES, CEDEVAL E INGENIO LA CABAÑA</t>
  </si>
  <si>
    <t>Rentas generadas por depósitos en el extranjero que pagaron impuesto en el exterior</t>
  </si>
  <si>
    <t>Ingresos no sujetos de ISR</t>
  </si>
  <si>
    <t>Gastos No Contabilizados</t>
  </si>
  <si>
    <t>Total de Renta imponible</t>
  </si>
  <si>
    <t>Impuesto sobre la renta a tasa ordinaria (Tasa 30% o 25%)</t>
  </si>
  <si>
    <t>10% de ISR aplicado a ganancia de capital (*)</t>
  </si>
  <si>
    <t>5% de ISR aplicado a  Dividendos recibidos de personas domiciliadas que no fueron sujetos de retenciòn (Utilidades de ejercicios del 2010 hacia atràs) (**)</t>
  </si>
  <si>
    <t>INGRESOS DIVIDENDOS BVES (pago definitivo)</t>
  </si>
  <si>
    <t>Diferencia en ISR por proporciòn en tasas menores  al 30% (**)</t>
  </si>
  <si>
    <t>Total de Impuesto sobre la renta calculado</t>
  </si>
  <si>
    <t>TT-305</t>
  </si>
  <si>
    <t>∆</t>
  </si>
  <si>
    <t>Balance General al 31 de julio de 2025</t>
  </si>
  <si>
    <t>Estado de Resultados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</si>
</sst>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0000000000_);\(#,##0.0000000000000\)"/>
    <numFmt numFmtId="166" formatCode="_(&quot;$&quot;* #,##0.00_);_(&quot;$&quot;* \(#,##0.00\);_(&quot;$&quot;* &quot;-&quot;??_);_(@_)"/>
    <numFmt numFmtId="167" formatCode="&quot;$&quot;#,##0.00"/>
  </numFmts>
  <fonts count="2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0"/>
      <color rgb="FF000000"/>
      <name val="Arial"/>
    </font>
    <font>
      <sz val="12"/>
      <color theme="1"/>
      <name val="Times New Roman"/>
    </font>
    <font>
      <sz val="11"/>
      <name val="Calibri"/>
    </font>
    <font>
      <b/>
      <sz val="11"/>
      <color theme="1"/>
      <name val="Trebuchet"/>
    </font>
    <font>
      <sz val="10"/>
      <color theme="1"/>
      <name val="Calibri"/>
    </font>
    <font>
      <sz val="11"/>
      <color theme="1"/>
      <name val="Trebuchet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0"/>
      <color rgb="FFFF0000"/>
      <name val="Calibri"/>
    </font>
    <font>
      <b/>
      <sz val="10"/>
      <color rgb="FFFF0000"/>
      <name val="Noto Sans Symbols"/>
    </font>
    <font>
      <b/>
      <sz val="11"/>
      <color rgb="FFFF0000"/>
      <name val="Calibri"/>
    </font>
    <font>
      <u/>
      <sz val="12"/>
      <color theme="1"/>
      <name val="Calibri"/>
    </font>
    <font>
      <b/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4" fontId="7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/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1" fillId="2" borderId="7" xfId="0" applyFont="1" applyFill="1" applyBorder="1"/>
    <xf numFmtId="0" fontId="10" fillId="2" borderId="12" xfId="0" applyFont="1" applyFill="1" applyBorder="1" applyAlignment="1">
      <alignment horizontal="left"/>
    </xf>
    <xf numFmtId="0" fontId="12" fillId="2" borderId="12" xfId="0" applyFont="1" applyFill="1" applyBorder="1"/>
    <xf numFmtId="0" fontId="12" fillId="2" borderId="12" xfId="0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64" fontId="13" fillId="2" borderId="7" xfId="0" applyNumberFormat="1" applyFont="1" applyFill="1" applyBorder="1"/>
    <xf numFmtId="0" fontId="14" fillId="2" borderId="7" xfId="0" applyFont="1" applyFill="1" applyBorder="1"/>
    <xf numFmtId="164" fontId="13" fillId="2" borderId="7" xfId="0" applyNumberFormat="1" applyFont="1" applyFill="1" applyBorder="1" applyAlignment="1">
      <alignment horizontal="left" vertical="top"/>
    </xf>
    <xf numFmtId="166" fontId="14" fillId="2" borderId="7" xfId="0" applyNumberFormat="1" applyFont="1" applyFill="1" applyBorder="1"/>
    <xf numFmtId="164" fontId="14" fillId="2" borderId="7" xfId="0" applyNumberFormat="1" applyFont="1" applyFill="1" applyBorder="1" applyAlignment="1">
      <alignment horizontal="left" vertical="top"/>
    </xf>
    <xf numFmtId="49" fontId="13" fillId="2" borderId="7" xfId="0" applyNumberFormat="1" applyFont="1" applyFill="1" applyBorder="1" applyAlignment="1">
      <alignment horizontal="right" vertical="top"/>
    </xf>
    <xf numFmtId="167" fontId="14" fillId="2" borderId="7" xfId="0" applyNumberFormat="1" applyFont="1" applyFill="1" applyBorder="1"/>
    <xf numFmtId="166" fontId="15" fillId="2" borderId="7" xfId="0" applyNumberFormat="1" applyFont="1" applyFill="1" applyBorder="1"/>
    <xf numFmtId="0" fontId="14" fillId="2" borderId="7" xfId="0" applyFont="1" applyFill="1" applyBorder="1" applyAlignment="1">
      <alignment horizontal="right" vertical="top"/>
    </xf>
    <xf numFmtId="0" fontId="16" fillId="2" borderId="7" xfId="0" applyFont="1" applyFill="1" applyBorder="1" applyAlignment="1">
      <alignment horizontal="right"/>
    </xf>
    <xf numFmtId="166" fontId="14" fillId="2" borderId="8" xfId="0" applyNumberFormat="1" applyFont="1" applyFill="1" applyBorder="1"/>
    <xf numFmtId="166" fontId="11" fillId="2" borderId="7" xfId="0" applyNumberFormat="1" applyFont="1" applyFill="1" applyBorder="1"/>
    <xf numFmtId="0" fontId="17" fillId="2" borderId="7" xfId="0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left" vertical="top"/>
    </xf>
    <xf numFmtId="166" fontId="14" fillId="2" borderId="13" xfId="0" applyNumberFormat="1" applyFont="1" applyFill="1" applyBorder="1"/>
    <xf numFmtId="166" fontId="13" fillId="2" borderId="7" xfId="0" applyNumberFormat="1" applyFont="1" applyFill="1" applyBorder="1"/>
    <xf numFmtId="166" fontId="18" fillId="2" borderId="7" xfId="0" applyNumberFormat="1" applyFont="1" applyFill="1" applyBorder="1" applyAlignment="1">
      <alignment horizontal="right"/>
    </xf>
    <xf numFmtId="49" fontId="14" fillId="2" borderId="7" xfId="0" applyNumberFormat="1" applyFont="1" applyFill="1" applyBorder="1" applyAlignment="1">
      <alignment horizontal="left" vertical="top"/>
    </xf>
    <xf numFmtId="164" fontId="13" fillId="2" borderId="7" xfId="0" applyNumberFormat="1" applyFont="1" applyFill="1" applyBorder="1" applyAlignment="1">
      <alignment horizontal="left" wrapText="1"/>
    </xf>
    <xf numFmtId="9" fontId="19" fillId="2" borderId="7" xfId="0" applyNumberFormat="1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left" vertical="center" wrapText="1"/>
    </xf>
    <xf numFmtId="49" fontId="11" fillId="2" borderId="7" xfId="0" applyNumberFormat="1" applyFont="1" applyFill="1" applyBorder="1" applyAlignment="1">
      <alignment horizontal="left" vertical="top"/>
    </xf>
    <xf numFmtId="167" fontId="11" fillId="2" borderId="7" xfId="0" applyNumberFormat="1" applyFont="1" applyFill="1" applyBorder="1"/>
    <xf numFmtId="167" fontId="18" fillId="2" borderId="7" xfId="0" applyNumberFormat="1" applyFont="1" applyFill="1" applyBorder="1" applyAlignment="1">
      <alignment horizontal="right"/>
    </xf>
    <xf numFmtId="166" fontId="13" fillId="2" borderId="13" xfId="0" applyNumberFormat="1" applyFont="1" applyFill="1" applyBorder="1"/>
    <xf numFmtId="164" fontId="14" fillId="2" borderId="7" xfId="0" applyNumberFormat="1" applyFont="1" applyFill="1" applyBorder="1"/>
    <xf numFmtId="0" fontId="20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164" fontId="13" fillId="2" borderId="5" xfId="0" applyNumberFormat="1" applyFont="1" applyFill="1" applyBorder="1" applyAlignment="1">
      <alignment horizontal="left" vertical="top" wrapText="1"/>
    </xf>
    <xf numFmtId="0" fontId="9" fillId="0" borderId="6" xfId="0" applyFont="1" applyBorder="1"/>
    <xf numFmtId="49" fontId="13" fillId="2" borderId="5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tabSelected="1" topLeftCell="A40" workbookViewId="0">
      <selection activeCell="J53" sqref="J53"/>
    </sheetView>
  </sheetViews>
  <sheetFormatPr defaultColWidth="14.453125" defaultRowHeight="15" customHeight="1"/>
  <cols>
    <col min="1" max="1" width="1.08984375" customWidth="1"/>
    <col min="2" max="2" width="1.7265625" customWidth="1"/>
    <col min="3" max="3" width="2.7265625" customWidth="1"/>
    <col min="4" max="4" width="2" customWidth="1"/>
    <col min="5" max="5" width="42.453125" customWidth="1"/>
    <col min="6" max="6" width="4.81640625" hidden="1" customWidth="1"/>
    <col min="7" max="7" width="8.26953125" customWidth="1"/>
    <col min="8" max="8" width="23.7265625" customWidth="1"/>
    <col min="9" max="9" width="3.7265625" hidden="1" customWidth="1"/>
    <col min="10" max="11" width="11.453125" customWidth="1"/>
    <col min="12" max="26" width="10.7265625" customWidth="1"/>
  </cols>
  <sheetData>
    <row r="1" spans="1:26" ht="14.5">
      <c r="A1" s="68" t="s">
        <v>0</v>
      </c>
      <c r="B1" s="66"/>
      <c r="C1" s="66"/>
      <c r="D1" s="66"/>
      <c r="E1" s="66"/>
      <c r="F1" s="66"/>
      <c r="G1" s="66"/>
      <c r="H1" s="66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5">
      <c r="A2" s="68" t="s">
        <v>1</v>
      </c>
      <c r="B2" s="66"/>
      <c r="C2" s="66"/>
      <c r="D2" s="66"/>
      <c r="E2" s="66"/>
      <c r="F2" s="66"/>
      <c r="G2" s="66"/>
      <c r="H2" s="66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>
      <c r="A3" s="68" t="s">
        <v>2</v>
      </c>
      <c r="B3" s="66"/>
      <c r="C3" s="66"/>
      <c r="D3" s="66"/>
      <c r="E3" s="66"/>
      <c r="F3" s="66"/>
      <c r="G3" s="66"/>
      <c r="H3" s="6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68" t="s">
        <v>3</v>
      </c>
      <c r="B4" s="66"/>
      <c r="C4" s="66"/>
      <c r="D4" s="66"/>
      <c r="E4" s="66"/>
      <c r="F4" s="66"/>
      <c r="G4" s="66"/>
      <c r="H4" s="66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>
      <c r="A5" s="68" t="s">
        <v>99</v>
      </c>
      <c r="B5" s="66"/>
      <c r="C5" s="66"/>
      <c r="D5" s="66"/>
      <c r="E5" s="66"/>
      <c r="F5" s="66"/>
      <c r="G5" s="66"/>
      <c r="H5" s="6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>
      <c r="A6" s="68" t="s">
        <v>4</v>
      </c>
      <c r="B6" s="66"/>
      <c r="C6" s="66"/>
      <c r="D6" s="66"/>
      <c r="E6" s="66"/>
      <c r="F6" s="66"/>
      <c r="G6" s="66"/>
      <c r="H6" s="66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>
      <c r="A8" s="5" t="s">
        <v>5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>
      <c r="A9" s="1" t="s">
        <v>6</v>
      </c>
      <c r="B9" s="2"/>
      <c r="C9" s="2"/>
      <c r="D9" s="2"/>
      <c r="E9" s="7"/>
      <c r="F9" s="6"/>
      <c r="G9" s="2"/>
      <c r="H9" s="8">
        <f>SUM(H10:H14)</f>
        <v>76319.610000000015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>
      <c r="A10" s="2"/>
      <c r="B10" s="2" t="s">
        <v>7</v>
      </c>
      <c r="C10" s="2"/>
      <c r="D10" s="2"/>
      <c r="E10" s="2"/>
      <c r="F10" s="6">
        <v>4</v>
      </c>
      <c r="G10" s="2"/>
      <c r="H10" s="9">
        <v>53172.76</v>
      </c>
      <c r="I10" s="9"/>
      <c r="J10" s="2"/>
      <c r="K10" s="2" t="s">
        <v>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>
      <c r="A11" s="2"/>
      <c r="B11" s="2" t="s">
        <v>9</v>
      </c>
      <c r="C11" s="2"/>
      <c r="D11" s="2"/>
      <c r="E11" s="2"/>
      <c r="F11" s="6"/>
      <c r="G11" s="2"/>
      <c r="H11" s="9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>
      <c r="A12" s="2"/>
      <c r="B12" s="2" t="s">
        <v>10</v>
      </c>
      <c r="C12" s="2"/>
      <c r="D12" s="2"/>
      <c r="E12" s="2"/>
      <c r="F12" s="6">
        <v>6</v>
      </c>
      <c r="G12" s="2"/>
      <c r="H12" s="9">
        <v>7364.55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>
      <c r="A13" s="2"/>
      <c r="B13" s="2" t="s">
        <v>11</v>
      </c>
      <c r="C13" s="2"/>
      <c r="D13" s="2"/>
      <c r="E13" s="2"/>
      <c r="F13" s="6"/>
      <c r="G13" s="2"/>
      <c r="H13" s="9">
        <v>3709.44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>
      <c r="A14" s="2"/>
      <c r="B14" s="2" t="s">
        <v>12</v>
      </c>
      <c r="C14" s="2"/>
      <c r="D14" s="2"/>
      <c r="E14" s="2"/>
      <c r="F14" s="6"/>
      <c r="G14" s="2"/>
      <c r="H14" s="8">
        <v>12072.86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>
      <c r="A16" s="1" t="s">
        <v>13</v>
      </c>
      <c r="B16" s="2"/>
      <c r="C16" s="2"/>
      <c r="D16" s="2"/>
      <c r="E16" s="2"/>
      <c r="F16" s="6"/>
      <c r="G16" s="2"/>
      <c r="H16" s="8">
        <f>SUM(H17:H19)</f>
        <v>427066.57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>
      <c r="A17" s="2"/>
      <c r="B17" s="2" t="s">
        <v>14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8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>
      <c r="A18" s="2"/>
      <c r="B18" s="2" t="s">
        <v>15</v>
      </c>
      <c r="C18" s="2"/>
      <c r="D18" s="2"/>
      <c r="E18" s="2"/>
      <c r="F18" s="6">
        <v>7</v>
      </c>
      <c r="G18" s="2"/>
      <c r="H18" s="9">
        <v>1358.92</v>
      </c>
      <c r="I18" s="9"/>
      <c r="J18" s="2"/>
      <c r="K18" s="1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>
      <c r="A19" s="2"/>
      <c r="B19" s="2" t="s">
        <v>9</v>
      </c>
      <c r="C19" s="2"/>
      <c r="D19" s="2"/>
      <c r="E19" s="2"/>
      <c r="F19" s="6"/>
      <c r="G19" s="2"/>
      <c r="H19" s="9">
        <v>323707.24</v>
      </c>
      <c r="I19" s="9"/>
      <c r="J19" s="2"/>
      <c r="K19" s="1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>
      <c r="A20" s="1" t="s">
        <v>16</v>
      </c>
      <c r="B20" s="2"/>
      <c r="C20" s="2"/>
      <c r="D20" s="2"/>
      <c r="E20" s="2"/>
      <c r="F20" s="6"/>
      <c r="G20" s="2"/>
      <c r="H20" s="11">
        <f>H9+H16</f>
        <v>503386.18000000005</v>
      </c>
      <c r="I20" s="9"/>
      <c r="J20" s="10"/>
      <c r="K20" s="1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/>
      <c r="B21" s="2"/>
      <c r="C21" s="2"/>
      <c r="D21" s="2"/>
      <c r="E21" s="2"/>
      <c r="F21" s="6"/>
      <c r="G21" s="2"/>
      <c r="H21" s="9"/>
      <c r="I21" s="9"/>
      <c r="J21" s="10"/>
      <c r="K21" s="1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5" t="s">
        <v>17</v>
      </c>
      <c r="B22" s="2"/>
      <c r="C22" s="2"/>
      <c r="D22" s="2"/>
      <c r="E22" s="2"/>
      <c r="F22" s="13"/>
      <c r="G22" s="7"/>
      <c r="H22" s="14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 t="s">
        <v>18</v>
      </c>
      <c r="B23" s="2"/>
      <c r="C23" s="2"/>
      <c r="D23" s="2"/>
      <c r="E23" s="2"/>
      <c r="F23" s="6"/>
      <c r="G23" s="2"/>
      <c r="H23" s="8">
        <f>SUM(H24:H26)</f>
        <v>49159.63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 t="s">
        <v>19</v>
      </c>
      <c r="C24" s="2"/>
      <c r="D24" s="2"/>
      <c r="E24" s="2"/>
      <c r="F24" s="6"/>
      <c r="G24" s="2"/>
      <c r="H24" s="15">
        <v>5693.21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 t="s">
        <v>20</v>
      </c>
      <c r="C25" s="2"/>
      <c r="D25" s="2"/>
      <c r="E25" s="2"/>
      <c r="F25" s="6"/>
      <c r="G25" s="2"/>
      <c r="H25" s="9">
        <v>42689.13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6"/>
      <c r="B26" s="2" t="s">
        <v>21</v>
      </c>
      <c r="C26" s="2"/>
      <c r="D26" s="2"/>
      <c r="E26" s="2"/>
      <c r="F26" s="6">
        <v>6</v>
      </c>
      <c r="G26" s="2"/>
      <c r="H26" s="15">
        <v>777.29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" t="s">
        <v>22</v>
      </c>
      <c r="B27" s="2"/>
      <c r="C27" s="2"/>
      <c r="D27" s="2"/>
      <c r="E27" s="2"/>
      <c r="F27" s="6"/>
      <c r="G27" s="2"/>
      <c r="H27" s="11">
        <f>SUM(H24:H26)</f>
        <v>49159.63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" t="s">
        <v>23</v>
      </c>
      <c r="B29" s="2"/>
      <c r="C29" s="2"/>
      <c r="D29" s="2"/>
      <c r="E29" s="17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 t="s">
        <v>24</v>
      </c>
      <c r="B30" s="2"/>
      <c r="C30" s="2"/>
      <c r="D30" s="2"/>
      <c r="E30" s="2"/>
      <c r="F30" s="6"/>
      <c r="G30" s="2"/>
      <c r="H30" s="8">
        <f ca="1">IFERROR(__xludf.DUMMYFUNCTION("+H31"),325176)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 t="s">
        <v>25</v>
      </c>
      <c r="C31" s="2"/>
      <c r="D31" s="2"/>
      <c r="E31" s="2"/>
      <c r="F31" s="6" t="s">
        <v>26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 t="s">
        <v>27</v>
      </c>
      <c r="B33" s="2"/>
      <c r="C33" s="2"/>
      <c r="D33" s="2"/>
      <c r="E33" s="2"/>
      <c r="F33" s="6"/>
      <c r="G33" s="2"/>
      <c r="H33" s="8">
        <f>H34</f>
        <v>16270.53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 t="s">
        <v>28</v>
      </c>
      <c r="C34" s="2"/>
      <c r="D34" s="2"/>
      <c r="E34" s="2"/>
      <c r="F34" s="6">
        <v>12</v>
      </c>
      <c r="G34" s="2"/>
      <c r="H34" s="9">
        <f>6143.82+339.33+456.87+957.44+1273.68+1676.45+1513.9+1568.12+2340.92</f>
        <v>16270.53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 t="s">
        <v>29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2" t="s">
        <v>30</v>
      </c>
      <c r="C37" s="2"/>
      <c r="D37" s="2"/>
      <c r="E37" s="2"/>
      <c r="F37" s="6" t="s">
        <v>31</v>
      </c>
      <c r="G37" s="2"/>
      <c r="H37" s="9">
        <v>0</v>
      </c>
      <c r="I37" s="9"/>
      <c r="J37" s="2" t="s">
        <v>8</v>
      </c>
      <c r="K37" s="18" t="s">
        <v>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2"/>
      <c r="C38" s="2"/>
      <c r="D38" s="2"/>
      <c r="E38" s="2"/>
      <c r="F38" s="6"/>
      <c r="G38" s="2"/>
      <c r="H38" s="9"/>
      <c r="I38" s="9"/>
      <c r="J38" s="2"/>
      <c r="K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 t="s">
        <v>32</v>
      </c>
      <c r="B39" s="2"/>
      <c r="C39" s="2"/>
      <c r="D39" s="2"/>
      <c r="E39" s="2"/>
      <c r="F39" s="6">
        <v>12</v>
      </c>
      <c r="G39" s="2"/>
      <c r="H39" s="19">
        <f ca="1">H40+H41</f>
        <v>112780.02000000002</v>
      </c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16" t="s">
        <v>33</v>
      </c>
      <c r="C40" s="2"/>
      <c r="D40" s="2"/>
      <c r="E40" s="2"/>
      <c r="F40" s="6"/>
      <c r="G40" s="2"/>
      <c r="H40" s="9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 t="s">
        <v>34</v>
      </c>
      <c r="C41" s="2"/>
      <c r="D41" s="2"/>
      <c r="E41" s="2"/>
      <c r="F41" s="6"/>
      <c r="G41" s="2"/>
      <c r="H41" s="9">
        <f ca="1">'Edo de Resultados'!I38</f>
        <v>38048.670000000013</v>
      </c>
      <c r="I41" s="9"/>
      <c r="J41" s="2"/>
      <c r="K41" s="12" t="s">
        <v>8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 t="s">
        <v>35</v>
      </c>
      <c r="B42" s="2"/>
      <c r="C42" s="2"/>
      <c r="D42" s="2"/>
      <c r="E42" s="2"/>
      <c r="F42" s="6"/>
      <c r="G42" s="2"/>
      <c r="H42" s="21">
        <f ca="1">H30+H33+H36+H39</f>
        <v>454226.55000000005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 t="s">
        <v>36</v>
      </c>
      <c r="B43" s="2"/>
      <c r="C43" s="2"/>
      <c r="D43" s="2"/>
      <c r="E43" s="2"/>
      <c r="F43" s="6"/>
      <c r="G43" s="2"/>
      <c r="H43" s="11">
        <f ca="1">H23+H30+H33+H36+H39</f>
        <v>503386.18000000005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6"/>
      <c r="G44" s="2"/>
      <c r="H44" s="12"/>
      <c r="I44" s="12"/>
      <c r="J44" s="2"/>
      <c r="K44" s="9">
        <f ca="1"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6"/>
      <c r="G45" s="2"/>
      <c r="H45" s="12"/>
      <c r="I45" s="1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2"/>
      <c r="C47" s="70" t="s">
        <v>37</v>
      </c>
      <c r="D47" s="66"/>
      <c r="E47" s="66"/>
      <c r="F47" s="6"/>
      <c r="G47" s="68" t="s">
        <v>38</v>
      </c>
      <c r="H47" s="66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2"/>
      <c r="C48" s="65" t="s">
        <v>39</v>
      </c>
      <c r="D48" s="66"/>
      <c r="E48" s="66"/>
      <c r="F48" s="6"/>
      <c r="G48" s="67" t="s">
        <v>40</v>
      </c>
      <c r="H48" s="66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68" t="s">
        <v>41</v>
      </c>
      <c r="B51" s="66"/>
      <c r="C51" s="66"/>
      <c r="D51" s="66"/>
      <c r="E51" s="66"/>
      <c r="F51" s="66"/>
      <c r="G51" s="66"/>
      <c r="H51" s="66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69" t="s">
        <v>42</v>
      </c>
      <c r="B52" s="66"/>
      <c r="C52" s="66"/>
      <c r="D52" s="66"/>
      <c r="E52" s="66"/>
      <c r="F52" s="66"/>
      <c r="G52" s="66"/>
      <c r="H52" s="66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:H1"/>
    <mergeCell ref="A2:H2"/>
    <mergeCell ref="A3:H3"/>
    <mergeCell ref="A4:H4"/>
    <mergeCell ref="A5:H5"/>
    <mergeCell ref="C48:E48"/>
    <mergeCell ref="G48:H48"/>
    <mergeCell ref="A51:H51"/>
    <mergeCell ref="A52:H52"/>
    <mergeCell ref="A6:H6"/>
    <mergeCell ref="G47:H47"/>
    <mergeCell ref="C47:E47"/>
  </mergeCells>
  <printOptions horizontalCentered="1" verticalCentered="1"/>
  <pageMargins left="0.98425196850393704" right="0.98425196850393704" top="0.86614173228346458" bottom="0.86614173228346458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workbookViewId="0">
      <selection activeCell="A3" sqref="A3:I48"/>
    </sheetView>
  </sheetViews>
  <sheetFormatPr defaultColWidth="14.453125" defaultRowHeight="15" customHeight="1"/>
  <cols>
    <col min="1" max="2" width="5.54296875" customWidth="1"/>
    <col min="3" max="4" width="11.453125" customWidth="1"/>
    <col min="5" max="5" width="23.08984375" customWidth="1"/>
    <col min="6" max="6" width="2.7265625" customWidth="1"/>
    <col min="7" max="7" width="5.26953125" hidden="1" customWidth="1"/>
    <col min="8" max="8" width="7.08984375" hidden="1" customWidth="1"/>
    <col min="9" max="9" width="16.54296875" customWidth="1"/>
    <col min="10" max="10" width="6.54296875" customWidth="1"/>
    <col min="11" max="11" width="11.81640625" customWidth="1"/>
    <col min="12" max="12" width="17.453125" customWidth="1"/>
    <col min="13" max="13" width="11.453125" customWidth="1"/>
    <col min="14" max="26" width="10.7265625" customWidth="1"/>
  </cols>
  <sheetData>
    <row r="1" spans="1:26" ht="14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>
      <c r="A3" s="70" t="s">
        <v>43</v>
      </c>
      <c r="B3" s="66"/>
      <c r="C3" s="66"/>
      <c r="D3" s="66"/>
      <c r="E3" s="66"/>
      <c r="F3" s="66"/>
      <c r="G3" s="66"/>
      <c r="H3" s="66"/>
      <c r="I3" s="66"/>
      <c r="J3" s="2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>
      <c r="A5" s="70" t="s">
        <v>2</v>
      </c>
      <c r="B5" s="66"/>
      <c r="C5" s="66"/>
      <c r="D5" s="66"/>
      <c r="E5" s="66"/>
      <c r="F5" s="66"/>
      <c r="G5" s="66"/>
      <c r="H5" s="66"/>
      <c r="I5" s="66"/>
      <c r="J5" s="2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>
      <c r="A6" s="65" t="s">
        <v>3</v>
      </c>
      <c r="B6" s="66"/>
      <c r="C6" s="66"/>
      <c r="D6" s="66"/>
      <c r="E6" s="66"/>
      <c r="F6" s="66"/>
      <c r="G6" s="66"/>
      <c r="H6" s="66"/>
      <c r="I6" s="66"/>
      <c r="J6" s="2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>
      <c r="A7" s="70" t="s">
        <v>100</v>
      </c>
      <c r="B7" s="66"/>
      <c r="C7" s="66"/>
      <c r="D7" s="66"/>
      <c r="E7" s="66"/>
      <c r="F7" s="66"/>
      <c r="G7" s="66"/>
      <c r="H7" s="66"/>
      <c r="I7" s="66"/>
      <c r="J7" s="2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>
      <c r="A8" s="65" t="s">
        <v>4</v>
      </c>
      <c r="B8" s="66"/>
      <c r="C8" s="66"/>
      <c r="D8" s="66"/>
      <c r="E8" s="66"/>
      <c r="F8" s="66"/>
      <c r="G8" s="66"/>
      <c r="H8" s="66"/>
      <c r="I8" s="66"/>
      <c r="J8" s="2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>
      <c r="A10" s="1" t="s">
        <v>44</v>
      </c>
      <c r="B10" s="2"/>
      <c r="C10" s="2"/>
      <c r="D10" s="2"/>
      <c r="E10" s="2"/>
      <c r="F10" s="2"/>
      <c r="G10" s="2"/>
      <c r="H10" s="2"/>
      <c r="I10" s="8">
        <f>SUM(I11:I13)</f>
        <v>102373.87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>
      <c r="A11" s="2"/>
      <c r="B11" s="2" t="s">
        <v>45</v>
      </c>
      <c r="C11" s="2"/>
      <c r="D11" s="2"/>
      <c r="E11" s="2"/>
      <c r="F11" s="2"/>
      <c r="G11" s="6"/>
      <c r="H11" s="2"/>
      <c r="I11" s="9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>
      <c r="A12" s="2"/>
      <c r="B12" s="2" t="s">
        <v>46</v>
      </c>
      <c r="C12" s="2"/>
      <c r="D12" s="2"/>
      <c r="E12" s="2"/>
      <c r="F12" s="2"/>
      <c r="G12" s="6">
        <v>13</v>
      </c>
      <c r="H12" s="2"/>
      <c r="I12" s="9">
        <v>101000</v>
      </c>
      <c r="J12" s="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>
      <c r="A13" s="2"/>
      <c r="B13" s="2" t="s">
        <v>47</v>
      </c>
      <c r="C13" s="2"/>
      <c r="D13" s="2"/>
      <c r="E13" s="2"/>
      <c r="F13" s="2"/>
      <c r="G13" s="6"/>
      <c r="H13" s="2"/>
      <c r="I13" s="8">
        <v>1373.87</v>
      </c>
      <c r="J13" s="9"/>
      <c r="K13" s="2"/>
      <c r="L13" s="2" t="s">
        <v>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>
      <c r="A14" s="2"/>
      <c r="B14" s="2"/>
      <c r="C14" s="2"/>
      <c r="D14" s="2"/>
      <c r="E14" s="2"/>
      <c r="F14" s="2"/>
      <c r="G14" s="6"/>
      <c r="H14" s="2"/>
      <c r="I14" s="9"/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>
      <c r="A15" s="1" t="s">
        <v>48</v>
      </c>
      <c r="B15" s="2"/>
      <c r="C15" s="2"/>
      <c r="D15" s="2"/>
      <c r="E15" s="2"/>
      <c r="F15" s="2"/>
      <c r="G15" s="6"/>
      <c r="H15" s="2"/>
      <c r="I15" s="8">
        <f>I16+I18</f>
        <v>83041.829999999987</v>
      </c>
      <c r="J15" s="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>
      <c r="A16" s="2"/>
      <c r="B16" s="2" t="s">
        <v>49</v>
      </c>
      <c r="C16" s="2"/>
      <c r="D16" s="2"/>
      <c r="E16" s="2"/>
      <c r="F16" s="2"/>
      <c r="G16" s="6"/>
      <c r="H16" s="2"/>
      <c r="I16" s="9">
        <v>3813</v>
      </c>
      <c r="J16" s="9"/>
      <c r="K16" s="2"/>
      <c r="L16" s="2"/>
      <c r="M16" s="2" t="s">
        <v>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>
      <c r="A17" s="2"/>
      <c r="B17" s="2" t="s">
        <v>50</v>
      </c>
      <c r="C17" s="2"/>
      <c r="D17" s="2"/>
      <c r="E17" s="2"/>
      <c r="F17" s="2"/>
      <c r="G17" s="6"/>
      <c r="H17" s="2"/>
      <c r="I17" s="9"/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>
      <c r="A18" s="2"/>
      <c r="B18" s="2" t="s">
        <v>51</v>
      </c>
      <c r="C18" s="2"/>
      <c r="D18" s="2"/>
      <c r="E18" s="2"/>
      <c r="F18" s="2"/>
      <c r="G18" s="6" t="s">
        <v>52</v>
      </c>
      <c r="H18" s="2"/>
      <c r="I18" s="24">
        <f>79157.43+71.4</f>
        <v>79228.829999999987</v>
      </c>
      <c r="J18" s="9"/>
      <c r="K18" s="15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>
      <c r="A19" s="2"/>
      <c r="B19" s="2"/>
      <c r="C19" s="2"/>
      <c r="D19" s="2"/>
      <c r="E19" s="2"/>
      <c r="F19" s="2"/>
      <c r="G19" s="6"/>
      <c r="H19" s="2"/>
      <c r="I19" s="9"/>
      <c r="J19" s="9"/>
      <c r="K19" s="15"/>
      <c r="L19" s="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>
      <c r="A20" s="1" t="s">
        <v>53</v>
      </c>
      <c r="B20" s="2"/>
      <c r="C20" s="2"/>
      <c r="D20" s="2"/>
      <c r="E20" s="2"/>
      <c r="F20" s="2"/>
      <c r="G20" s="6"/>
      <c r="H20" s="2"/>
      <c r="I20" s="9">
        <f>I10-I15</f>
        <v>19332.040000000008</v>
      </c>
      <c r="J20" s="9"/>
      <c r="K20" s="15"/>
      <c r="L20" s="1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 t="s">
        <v>54</v>
      </c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6"/>
      <c r="H22" s="2"/>
      <c r="I22" s="9"/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 t="s">
        <v>55</v>
      </c>
      <c r="B23" s="2"/>
      <c r="C23" s="2"/>
      <c r="D23" s="2"/>
      <c r="E23" s="2"/>
      <c r="F23" s="2"/>
      <c r="G23" s="6"/>
      <c r="H23" s="2"/>
      <c r="I23" s="8">
        <f>I24</f>
        <v>18716.63</v>
      </c>
      <c r="J23" s="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 t="s">
        <v>56</v>
      </c>
      <c r="C24" s="2"/>
      <c r="D24" s="2"/>
      <c r="E24" s="2"/>
      <c r="F24" s="2"/>
      <c r="G24" s="6"/>
      <c r="H24" s="2"/>
      <c r="I24" s="8">
        <v>18716.63</v>
      </c>
      <c r="J24" s="9"/>
      <c r="K24" s="9" t="s">
        <v>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6"/>
      <c r="H25" s="2"/>
      <c r="I25" s="9"/>
      <c r="J25" s="9"/>
      <c r="K25" s="2"/>
      <c r="L25" s="12" t="s">
        <v>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" t="s">
        <v>57</v>
      </c>
      <c r="B26" s="2"/>
      <c r="C26" s="2"/>
      <c r="D26" s="2"/>
      <c r="E26" s="2"/>
      <c r="F26" s="2"/>
      <c r="G26" s="6"/>
      <c r="H26" s="2"/>
      <c r="I26" s="8">
        <f>I23+I20</f>
        <v>38048.670000000013</v>
      </c>
      <c r="J26" s="9"/>
      <c r="K26" s="2"/>
      <c r="L26" s="2"/>
      <c r="M26" s="2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6"/>
      <c r="H27" s="2"/>
      <c r="I27" s="9"/>
      <c r="J27" s="9"/>
      <c r="K27" s="2"/>
      <c r="L27" s="9" t="s">
        <v>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 t="s">
        <v>58</v>
      </c>
      <c r="B28" s="2"/>
      <c r="C28" s="2"/>
      <c r="D28" s="2"/>
      <c r="E28" s="2"/>
      <c r="F28" s="2"/>
      <c r="G28" s="6"/>
      <c r="H28" s="2"/>
      <c r="I28" s="8">
        <f ca="1">IFERROR(__xludf.DUMMYFUNCTION("+I29"),0)</f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 t="s">
        <v>59</v>
      </c>
      <c r="C29" s="2"/>
      <c r="D29" s="2"/>
      <c r="E29" s="2"/>
      <c r="F29" s="2"/>
      <c r="G29" s="6">
        <v>6</v>
      </c>
      <c r="H29" s="2"/>
      <c r="I29" s="8">
        <v>0</v>
      </c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6"/>
      <c r="H31" s="2"/>
      <c r="I31" s="9"/>
      <c r="J31" s="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 t="s">
        <v>60</v>
      </c>
      <c r="B32" s="2"/>
      <c r="C32" s="2"/>
      <c r="D32" s="2"/>
      <c r="E32" s="2"/>
      <c r="F32" s="2"/>
      <c r="G32" s="6"/>
      <c r="H32" s="2"/>
      <c r="I32" s="26">
        <f ca="1">I26-I28</f>
        <v>38048.670000000013</v>
      </c>
      <c r="J32" s="9"/>
      <c r="K32" s="2"/>
      <c r="L32" s="27" t="s">
        <v>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 t="s">
        <v>61</v>
      </c>
      <c r="C33" s="2"/>
      <c r="D33" s="2"/>
      <c r="E33" s="2"/>
      <c r="F33" s="2"/>
      <c r="G33" s="6"/>
      <c r="H33" s="2"/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2" t="s">
        <v>62</v>
      </c>
      <c r="C34" s="2"/>
      <c r="D34" s="2"/>
      <c r="E34" s="2"/>
      <c r="F34" s="2"/>
      <c r="G34" s="6">
        <v>12</v>
      </c>
      <c r="H34" s="2"/>
      <c r="I34" s="9">
        <v>0</v>
      </c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 t="s">
        <v>63</v>
      </c>
      <c r="C35" s="2"/>
      <c r="D35" s="2"/>
      <c r="E35" s="2"/>
      <c r="F35" s="2"/>
      <c r="G35" s="6"/>
      <c r="H35" s="2"/>
      <c r="I35" s="8">
        <v>0</v>
      </c>
      <c r="J35" s="9"/>
      <c r="K35" s="2"/>
      <c r="L35" s="9" t="s">
        <v>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6"/>
      <c r="H37" s="2"/>
      <c r="I37" s="9"/>
      <c r="J37" s="9"/>
      <c r="K37" s="2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 t="s">
        <v>64</v>
      </c>
      <c r="B38" s="2"/>
      <c r="C38" s="2"/>
      <c r="D38" s="2"/>
      <c r="E38" s="2"/>
      <c r="F38" s="2"/>
      <c r="G38" s="6"/>
      <c r="H38" s="2"/>
      <c r="I38" s="28">
        <f ca="1">I32-I34-I35</f>
        <v>38048.670000000013</v>
      </c>
      <c r="J38" s="9"/>
      <c r="K38" s="2"/>
      <c r="L38" s="1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6"/>
      <c r="H39" s="2"/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9"/>
      <c r="I40" s="29"/>
      <c r="J40" s="2"/>
      <c r="K40" s="2"/>
      <c r="L40" s="1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9"/>
      <c r="I41" s="29"/>
      <c r="J41" s="2"/>
      <c r="K41" s="2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9"/>
      <c r="I42" s="29"/>
      <c r="J42" s="2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68" t="s">
        <v>37</v>
      </c>
      <c r="B43" s="66"/>
      <c r="C43" s="66"/>
      <c r="D43" s="66"/>
      <c r="E43" s="68" t="s">
        <v>38</v>
      </c>
      <c r="F43" s="66"/>
      <c r="G43" s="66"/>
      <c r="H43" s="66"/>
      <c r="I43" s="66"/>
      <c r="J43" s="2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67" t="s">
        <v>39</v>
      </c>
      <c r="B44" s="66"/>
      <c r="C44" s="66"/>
      <c r="D44" s="66"/>
      <c r="E44" s="67" t="s">
        <v>40</v>
      </c>
      <c r="F44" s="66"/>
      <c r="G44" s="66"/>
      <c r="H44" s="66"/>
      <c r="I44" s="66"/>
      <c r="J44" s="2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9"/>
      <c r="H45" s="9"/>
      <c r="I45" s="29"/>
      <c r="J45" s="2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1"/>
      <c r="C46" s="1"/>
      <c r="D46" s="1"/>
      <c r="E46" s="1"/>
      <c r="F46" s="1"/>
      <c r="G46" s="1"/>
      <c r="H46" s="1"/>
      <c r="I46" s="1"/>
      <c r="J46" s="2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68" t="s">
        <v>41</v>
      </c>
      <c r="B47" s="66"/>
      <c r="C47" s="66"/>
      <c r="D47" s="66"/>
      <c r="E47" s="66"/>
      <c r="F47" s="66"/>
      <c r="G47" s="66"/>
      <c r="H47" s="66"/>
      <c r="I47" s="66"/>
      <c r="J47" s="2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69" t="s">
        <v>42</v>
      </c>
      <c r="B48" s="66"/>
      <c r="C48" s="66"/>
      <c r="D48" s="66"/>
      <c r="E48" s="66"/>
      <c r="F48" s="66"/>
      <c r="G48" s="66"/>
      <c r="H48" s="66"/>
      <c r="I48" s="66"/>
      <c r="J48" s="2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 t="s">
        <v>8</v>
      </c>
      <c r="C49" s="1" t="s">
        <v>8</v>
      </c>
      <c r="D49" s="2"/>
      <c r="E49" s="2"/>
      <c r="F49" s="6"/>
      <c r="G49" s="2"/>
      <c r="H49" s="9"/>
      <c r="I49" s="29"/>
      <c r="J49" s="2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6" t="s">
        <v>8</v>
      </c>
      <c r="E50" s="2"/>
      <c r="F50" s="6"/>
      <c r="G50" s="2"/>
      <c r="H50" s="9"/>
      <c r="I50" s="2"/>
      <c r="J50" s="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1" t="s">
        <v>65</v>
      </c>
      <c r="D51" s="2" t="s">
        <v>8</v>
      </c>
      <c r="E51" s="6" t="s">
        <v>8</v>
      </c>
      <c r="F51" s="6"/>
      <c r="G51" s="2"/>
      <c r="H51" s="9"/>
      <c r="I51" s="2"/>
      <c r="J51" s="2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1" t="s">
        <v>65</v>
      </c>
      <c r="D52" s="2" t="s">
        <v>8</v>
      </c>
      <c r="E52" s="2" t="s">
        <v>8</v>
      </c>
      <c r="F52" s="6"/>
      <c r="G52" s="2"/>
      <c r="H52" s="9"/>
      <c r="I52" s="2"/>
      <c r="J52" s="29"/>
      <c r="K52" s="2"/>
      <c r="L52" s="2" t="s">
        <v>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6" t="s">
        <v>8</v>
      </c>
      <c r="D53" s="2"/>
      <c r="E53" s="2"/>
      <c r="F53" s="2"/>
      <c r="G53" s="2"/>
      <c r="H53" s="2"/>
      <c r="I53" s="2"/>
      <c r="J53" s="2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:I3"/>
    <mergeCell ref="A4:I4"/>
    <mergeCell ref="A5:I5"/>
    <mergeCell ref="A6:I6"/>
    <mergeCell ref="A7:I7"/>
    <mergeCell ref="A44:D44"/>
    <mergeCell ref="E44:I44"/>
    <mergeCell ref="A47:I47"/>
    <mergeCell ref="A48:I48"/>
    <mergeCell ref="A8:I8"/>
    <mergeCell ref="E43:I43"/>
    <mergeCell ref="A43:D43"/>
  </mergeCells>
  <printOptions horizontalCentered="1" verticalCentered="1"/>
  <pageMargins left="0.78740157480314965" right="0.78740157480314965" top="0.9055118110236221" bottom="0.9055118110236221" header="0" footer="0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topLeftCell="B1" workbookViewId="0"/>
  </sheetViews>
  <sheetFormatPr defaultColWidth="14.453125" defaultRowHeight="15" customHeight="1"/>
  <cols>
    <col min="1" max="1" width="44.08984375" hidden="1" customWidth="1"/>
    <col min="2" max="2" width="72.26953125" customWidth="1"/>
    <col min="3" max="3" width="6.54296875" customWidth="1"/>
    <col min="4" max="5" width="13.453125" customWidth="1"/>
    <col min="6" max="6" width="23.54296875" customWidth="1"/>
    <col min="7" max="7" width="13.26953125" customWidth="1"/>
    <col min="8" max="26" width="8.7265625" customWidth="1"/>
  </cols>
  <sheetData>
    <row r="1" spans="1:26" ht="14.5">
      <c r="A1" s="71" t="s">
        <v>66</v>
      </c>
      <c r="B1" s="72"/>
      <c r="C1" s="72"/>
      <c r="D1" s="72"/>
      <c r="E1" s="72"/>
      <c r="F1" s="7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5">
      <c r="A2" s="31" t="s">
        <v>67</v>
      </c>
      <c r="B2" s="32"/>
      <c r="C2" s="32"/>
      <c r="D2" s="32"/>
      <c r="E2" s="32"/>
      <c r="F2" s="33" t="s">
        <v>68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5">
      <c r="A3" s="34"/>
      <c r="B3" s="35"/>
      <c r="C3" s="36"/>
      <c r="D3" s="36"/>
      <c r="E3" s="36"/>
      <c r="F3" s="36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5">
      <c r="A4" s="34"/>
      <c r="B4" s="37" t="s">
        <v>69</v>
      </c>
      <c r="C4" s="36"/>
      <c r="D4" s="38"/>
      <c r="E4" s="38">
        <f ca="1">IFERROR(__xludf.DUMMYFUNCTION("+'Edo de Resultados'!I32"),31303.7199999999)</f>
        <v>31303.719999999899</v>
      </c>
      <c r="F4" s="36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5">
      <c r="A5" s="34"/>
      <c r="B5" s="39"/>
      <c r="C5" s="36"/>
      <c r="D5" s="38"/>
      <c r="E5" s="38"/>
      <c r="F5" s="36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5">
      <c r="A6" s="40" t="s">
        <v>70</v>
      </c>
      <c r="B6" s="37" t="s">
        <v>71</v>
      </c>
      <c r="C6" s="41"/>
      <c r="D6" s="42"/>
      <c r="E6" s="38">
        <f>SUM(D7:D10)</f>
        <v>142.80000000000001</v>
      </c>
      <c r="F6" s="41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5">
      <c r="A7" s="39" t="s">
        <v>72</v>
      </c>
      <c r="B7" s="39" t="s">
        <v>73</v>
      </c>
      <c r="C7" s="41"/>
      <c r="D7" s="38"/>
      <c r="E7" s="38"/>
      <c r="F7" s="41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5">
      <c r="A8" s="39" t="s">
        <v>74</v>
      </c>
      <c r="B8" s="39" t="s">
        <v>75</v>
      </c>
      <c r="C8" s="41"/>
      <c r="D8" s="38">
        <v>142.80000000000001</v>
      </c>
      <c r="E8" s="38"/>
      <c r="F8" s="4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5">
      <c r="A9" s="39"/>
      <c r="B9" s="39" t="s">
        <v>76</v>
      </c>
      <c r="C9" s="41"/>
      <c r="D9" s="38">
        <v>0</v>
      </c>
      <c r="E9" s="38"/>
      <c r="F9" s="4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5">
      <c r="A10" s="43"/>
      <c r="B10" s="39" t="s">
        <v>77</v>
      </c>
      <c r="C10" s="44" t="s">
        <v>78</v>
      </c>
      <c r="D10" s="45"/>
      <c r="E10" s="38"/>
      <c r="F10" s="4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5">
      <c r="A11" s="40"/>
      <c r="B11" s="39"/>
      <c r="C11" s="41"/>
      <c r="D11" s="38"/>
      <c r="E11" s="38"/>
      <c r="F11" s="4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5">
      <c r="A12" s="40"/>
      <c r="B12" s="39"/>
      <c r="C12" s="41"/>
      <c r="D12" s="38"/>
      <c r="E12" s="38"/>
      <c r="F12" s="4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5">
      <c r="A13" s="40" t="s">
        <v>79</v>
      </c>
      <c r="B13" s="37" t="s">
        <v>80</v>
      </c>
      <c r="C13" s="41"/>
      <c r="D13" s="38"/>
      <c r="E13" s="38">
        <f>SUM(D14:D15)</f>
        <v>0</v>
      </c>
      <c r="F13" s="41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5">
      <c r="A14" s="40"/>
      <c r="B14" s="39" t="s">
        <v>81</v>
      </c>
      <c r="C14" s="41"/>
      <c r="D14" s="38">
        <v>0</v>
      </c>
      <c r="E14" s="38"/>
      <c r="F14" s="4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3.25" customHeight="1">
      <c r="A15" s="40"/>
      <c r="B15" s="39"/>
      <c r="C15" s="41"/>
      <c r="D15" s="45">
        <v>0</v>
      </c>
      <c r="E15" s="38"/>
      <c r="F15" s="41"/>
      <c r="G15" s="4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5">
      <c r="A16" s="40"/>
      <c r="B16" s="39"/>
      <c r="C16" s="41"/>
      <c r="D16" s="38"/>
      <c r="E16" s="38"/>
      <c r="F16" s="4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5">
      <c r="A17" s="40" t="s">
        <v>79</v>
      </c>
      <c r="B17" s="37" t="s">
        <v>82</v>
      </c>
      <c r="C17" s="41"/>
      <c r="D17" s="38"/>
      <c r="E17" s="38">
        <f ca="1">SUM(D18:D19)</f>
        <v>-2191.2603999999901</v>
      </c>
      <c r="F17" s="41"/>
      <c r="G17" s="46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5">
      <c r="A18" s="40"/>
      <c r="B18" s="39" t="s">
        <v>28</v>
      </c>
      <c r="C18" s="47" t="s">
        <v>83</v>
      </c>
      <c r="D18" s="45">
        <f ca="1">IFERROR(__xludf.DUMMYFUNCTION("E4*-7%"),-2191.26039999999)</f>
        <v>-2191.2603999999901</v>
      </c>
      <c r="E18" s="38"/>
      <c r="F18" s="4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5">
      <c r="A19" s="40"/>
      <c r="B19" s="37"/>
      <c r="C19" s="47"/>
      <c r="D19" s="38"/>
      <c r="E19" s="38"/>
      <c r="F19" s="4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5">
      <c r="A20" s="40" t="s">
        <v>79</v>
      </c>
      <c r="B20" s="74" t="s">
        <v>84</v>
      </c>
      <c r="C20" s="75"/>
      <c r="D20" s="38"/>
      <c r="E20" s="38"/>
      <c r="F20" s="4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40"/>
      <c r="B21" s="37"/>
      <c r="C21" s="41"/>
      <c r="D21" s="38"/>
      <c r="E21" s="38"/>
      <c r="F21" s="41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40"/>
      <c r="B22" s="37"/>
      <c r="C22" s="41"/>
      <c r="D22" s="38"/>
      <c r="E22" s="38"/>
      <c r="F22" s="4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40" t="s">
        <v>79</v>
      </c>
      <c r="B23" s="48" t="s">
        <v>85</v>
      </c>
      <c r="C23" s="41"/>
      <c r="D23" s="38"/>
      <c r="E23" s="38">
        <f>SUM(D24:D25)</f>
        <v>-27128.85</v>
      </c>
      <c r="F23" s="4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40"/>
      <c r="B24" s="39"/>
      <c r="C24" s="41"/>
      <c r="D24" s="38"/>
      <c r="E24" s="38"/>
      <c r="F24" s="4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40"/>
      <c r="B25" s="39" t="s">
        <v>86</v>
      </c>
      <c r="C25" s="41"/>
      <c r="D25" s="45">
        <v>-27128.85</v>
      </c>
      <c r="E25" s="38"/>
      <c r="F25" s="41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40"/>
      <c r="B26" s="49"/>
      <c r="C26" s="41"/>
      <c r="D26" s="41"/>
      <c r="E26" s="41"/>
      <c r="F26" s="41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40" t="s">
        <v>79</v>
      </c>
      <c r="B27" s="50" t="s">
        <v>87</v>
      </c>
      <c r="C27" s="41"/>
      <c r="D27" s="46"/>
      <c r="E27" s="38">
        <v>0</v>
      </c>
      <c r="F27" s="38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40"/>
      <c r="B28" s="50"/>
      <c r="C28" s="41"/>
      <c r="D28" s="38"/>
      <c r="E28" s="46"/>
      <c r="F28" s="38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40" t="s">
        <v>79</v>
      </c>
      <c r="B29" s="51" t="s">
        <v>88</v>
      </c>
      <c r="C29" s="41"/>
      <c r="D29" s="38"/>
      <c r="E29" s="38">
        <f>D30</f>
        <v>0</v>
      </c>
      <c r="F29" s="38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40"/>
      <c r="B30" s="49"/>
      <c r="C30" s="41"/>
      <c r="D30" s="38"/>
      <c r="E30" s="38"/>
      <c r="F30" s="38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40" t="s">
        <v>79</v>
      </c>
      <c r="B31" s="51" t="s">
        <v>89</v>
      </c>
      <c r="C31" s="41"/>
      <c r="D31" s="38"/>
      <c r="E31" s="38">
        <f>SUM(D32)</f>
        <v>0</v>
      </c>
      <c r="F31" s="38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40"/>
      <c r="B32" s="39"/>
      <c r="C32" s="41"/>
      <c r="D32" s="45">
        <v>0</v>
      </c>
      <c r="E32" s="38"/>
      <c r="F32" s="38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40"/>
      <c r="B33" s="51"/>
      <c r="C33" s="36"/>
      <c r="D33" s="38"/>
      <c r="E33" s="38"/>
      <c r="F33" s="38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40"/>
      <c r="B34" s="51"/>
      <c r="C34" s="36"/>
      <c r="D34" s="38"/>
      <c r="E34" s="52"/>
      <c r="F34" s="38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>
      <c r="A35" s="40"/>
      <c r="B35" s="51" t="s">
        <v>90</v>
      </c>
      <c r="C35" s="36"/>
      <c r="D35" s="38"/>
      <c r="E35" s="53">
        <f ca="1">SUM(E4:E34)</f>
        <v>2126.4095999999117</v>
      </c>
      <c r="F35" s="38"/>
      <c r="G35" s="4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>
      <c r="A36" s="40"/>
      <c r="B36" s="51"/>
      <c r="C36" s="36"/>
      <c r="D36" s="38"/>
      <c r="E36" s="38"/>
      <c r="F36" s="38"/>
      <c r="G36" s="36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40"/>
      <c r="B37" s="76" t="s">
        <v>91</v>
      </c>
      <c r="C37" s="75"/>
      <c r="D37" s="54"/>
      <c r="E37" s="53">
        <f ca="1">E35*30%</f>
        <v>637.92287999997347</v>
      </c>
      <c r="F37" s="38"/>
      <c r="G37" s="4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40"/>
      <c r="B38" s="51"/>
      <c r="C38" s="36"/>
      <c r="D38" s="38"/>
      <c r="E38" s="38"/>
      <c r="F38" s="38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40" t="s">
        <v>70</v>
      </c>
      <c r="B39" s="51" t="s">
        <v>92</v>
      </c>
      <c r="C39" s="41"/>
      <c r="D39" s="54"/>
      <c r="E39" s="38">
        <f ca="1">IFERROR(__xludf.DUMMYFUNCTION("+C39*10%"),0)</f>
        <v>0</v>
      </c>
      <c r="F39" s="38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40"/>
      <c r="B40" s="55"/>
      <c r="C40" s="36"/>
      <c r="D40" s="41"/>
      <c r="E40" s="41"/>
      <c r="F40" s="36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40" t="s">
        <v>70</v>
      </c>
      <c r="B41" s="56" t="s">
        <v>93</v>
      </c>
      <c r="C41" s="41"/>
      <c r="D41" s="57">
        <v>0.05</v>
      </c>
      <c r="E41" s="38">
        <f ca="1">SUM(D42)</f>
        <v>0</v>
      </c>
      <c r="F41" s="36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40"/>
      <c r="B42" s="39" t="s">
        <v>94</v>
      </c>
      <c r="C42" s="38">
        <v>0</v>
      </c>
      <c r="D42" s="45">
        <f ca="1">IFERROR(__xludf.DUMMYFUNCTION("+C42*0.05"),0)</f>
        <v>0</v>
      </c>
      <c r="E42" s="38"/>
      <c r="F42" s="36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40"/>
      <c r="B43" s="51"/>
      <c r="C43" s="38"/>
      <c r="D43" s="38"/>
      <c r="E43" s="38"/>
      <c r="F43" s="36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40" t="s">
        <v>70</v>
      </c>
      <c r="B44" s="58" t="s">
        <v>95</v>
      </c>
      <c r="C44" s="41"/>
      <c r="D44" s="41"/>
      <c r="E44" s="38">
        <v>0</v>
      </c>
      <c r="F44" s="36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4"/>
      <c r="B45" s="59"/>
      <c r="C45" s="30"/>
      <c r="D45" s="60"/>
      <c r="E45" s="38"/>
      <c r="F45" s="36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4"/>
      <c r="B46" s="51" t="s">
        <v>96</v>
      </c>
      <c r="C46" s="36"/>
      <c r="D46" s="61" t="s">
        <v>97</v>
      </c>
      <c r="E46" s="62">
        <f ca="1">SUM(E37:E45)</f>
        <v>637.92287999997347</v>
      </c>
      <c r="F46" s="63"/>
      <c r="G46" s="41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4"/>
      <c r="B47" s="51"/>
      <c r="C47" s="36"/>
      <c r="D47" s="36"/>
      <c r="E47" s="64" t="s">
        <v>98</v>
      </c>
      <c r="F47" s="36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4"/>
      <c r="B48" s="51"/>
      <c r="C48" s="36"/>
      <c r="D48" s="36"/>
      <c r="E48" s="41"/>
      <c r="F48" s="36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46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46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">
    <mergeCell ref="A1:F1"/>
    <mergeCell ref="B20:C20"/>
    <mergeCell ref="B37:C37"/>
  </mergeCells>
  <pageMargins left="0.70866141732283472" right="0.70866141732283472" top="0.55118110236220474" bottom="0.35433070866141736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Balance</vt:lpstr>
      <vt:lpstr>Edo de Resultados</vt:lpstr>
      <vt:lpstr>LVES TT-30 ISR 30%</vt:lpstr>
      <vt:lpstr>Balance!Print_Area</vt:lpstr>
      <vt:lpstr>'Edo de Resultados'!Print_Area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María Lopez Ramos</dc:creator>
  <cp:lastModifiedBy>Laura María Lopez Ramos</cp:lastModifiedBy>
  <cp:lastPrinted>2025-10-07T12:38:52Z</cp:lastPrinted>
  <dcterms:modified xsi:type="dcterms:W3CDTF">2025-10-07T12:40:36Z</dcterms:modified>
</cp:coreProperties>
</file>