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IFBAC\"/>
    </mc:Choice>
  </mc:AlternateContent>
  <xr:revisionPtr revIDLastSave="0" documentId="8_{FC2AF864-6FEC-4094-8EE1-B6262E5FD708}" xr6:coauthVersionLast="47" xr6:coauthVersionMax="47" xr10:uidLastSave="{00000000-0000-0000-0000-000000000000}"/>
  <bookViews>
    <workbookView xWindow="-120" yWindow="-120" windowWidth="20730" windowHeight="11040" activeTab="1" xr2:uid="{84954014-88DA-4353-8F15-3315403A0F45}"/>
  </bookViews>
  <sheets>
    <sheet name="01-BG" sheetId="1" r:id="rId1"/>
    <sheet name="01-ER" sheetId="2" r:id="rId2"/>
  </sheets>
  <externalReferences>
    <externalReference r:id="rId3"/>
  </externalReference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'01-BG'!$B$1:$D$70</definedName>
    <definedName name="_xlnm.Print_Area" localSheetId="1">'01-ER'!$B$1:$D$72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D59" i="2"/>
  <c r="D58" i="2"/>
  <c r="D56" i="2"/>
  <c r="D55" i="2"/>
  <c r="D53" i="2" s="1"/>
  <c r="D49" i="2"/>
  <c r="D45" i="2"/>
  <c r="D44" i="2"/>
  <c r="D43" i="2"/>
  <c r="D42" i="2"/>
  <c r="D41" i="2" s="1"/>
  <c r="D37" i="2"/>
  <c r="D36" i="2"/>
  <c r="D32" i="2"/>
  <c r="D34" i="2" s="1"/>
  <c r="D31" i="2"/>
  <c r="D27" i="2"/>
  <c r="D26" i="2"/>
  <c r="D25" i="2"/>
  <c r="D24" i="2"/>
  <c r="D20" i="2"/>
  <c r="D19" i="2"/>
  <c r="D18" i="2"/>
  <c r="D17" i="2"/>
  <c r="D16" i="2"/>
  <c r="D13" i="2"/>
  <c r="D12" i="2"/>
  <c r="D11" i="2"/>
  <c r="D10" i="2"/>
  <c r="D9" i="2" s="1"/>
  <c r="B6" i="2"/>
  <c r="B5" i="2"/>
  <c r="D57" i="1"/>
  <c r="D56" i="1"/>
  <c r="D55" i="1" s="1"/>
  <c r="D53" i="1"/>
  <c r="D52" i="1"/>
  <c r="D50" i="1"/>
  <c r="D49" i="1"/>
  <c r="D48" i="1"/>
  <c r="D46" i="1"/>
  <c r="D45" i="1" s="1"/>
  <c r="D43" i="1"/>
  <c r="D40" i="1"/>
  <c r="D37" i="1"/>
  <c r="D36" i="1"/>
  <c r="D35" i="1"/>
  <c r="D34" i="1"/>
  <c r="D33" i="1"/>
  <c r="D32" i="1"/>
  <c r="D31" i="1"/>
  <c r="D30" i="1"/>
  <c r="D38" i="1" s="1"/>
  <c r="D26" i="1"/>
  <c r="D25" i="1"/>
  <c r="D24" i="1"/>
  <c r="D23" i="1"/>
  <c r="D22" i="1"/>
  <c r="D20" i="1"/>
  <c r="D19" i="1"/>
  <c r="D16" i="1" s="1"/>
  <c r="D18" i="1"/>
  <c r="D17" i="1"/>
  <c r="D14" i="1"/>
  <c r="D13" i="1"/>
  <c r="D12" i="1" s="1"/>
  <c r="D10" i="1"/>
  <c r="B6" i="1"/>
  <c r="B5" i="1"/>
  <c r="D15" i="2" l="1"/>
  <c r="D22" i="2" s="1"/>
  <c r="D29" i="2" s="1"/>
  <c r="D47" i="2" s="1"/>
  <c r="D51" i="2" s="1"/>
  <c r="D60" i="2" s="1"/>
  <c r="D60" i="1"/>
  <c r="D27" i="1"/>
  <c r="D59" i="1"/>
</calcChain>
</file>

<file path=xl/sharedStrings.xml><?xml version="1.0" encoding="utf-8"?>
<sst xmlns="http://schemas.openxmlformats.org/spreadsheetml/2006/main" count="97" uniqueCount="88">
  <si>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</si>
  <si>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</si>
  <si>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</si>
  <si>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</si>
  <si>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</si>
  <si>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</si>
  <si>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</si>
  <si>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</si>
  <si>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</si>
  <si>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</si>
  <si>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</si>
  <si>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</si>
  <si>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</si>
  <si>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</si>
  <si>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</si>
  <si>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</si>
  <si>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</si>
  <si>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</si>
  <si>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</si>
  <si>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</si>
  <si>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</si>
  <si>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</si>
  <si>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Operaciones con pacto de retrocompra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</si>
  <si>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</si>
  <si>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</si>
  <si>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</si>
  <si>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</si>
  <si>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</si>
  <si>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</si>
  <si>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</si>
  <si>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</si>
  <si>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</si>
  <si>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</si>
  <si>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</si>
  <si>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</si>
  <si>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</si>
  <si>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</si>
  <si>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</si>
  <si>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</si>
  <si>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</si>
  <si>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</si>
  <si>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</si>
  <si>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</si>
  <si>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</si>
  <si>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</si>
  <si>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</si>
  <si>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</si>
  <si>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</si>
  <si>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</si>
  <si>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</si>
  <si>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</si>
  <si>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</si>
  <si>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</si>
  <si>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</si>
  <si>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</si>
  <si>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</si>
  <si>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</si>
  <si>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</si>
  <si>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</si>
  <si>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</si>
  <si>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</si>
  <si>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</si>
  <si>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</si>
  <si>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</si>
  <si>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</si>
  <si>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</si>
  <si>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</si>
  <si>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</si>
  <si>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</si>
  <si>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</si>
  <si>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</si>
  <si>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</si>
  <si>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</si>
  <si>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</si>
  <si>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</si>
  <si>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</si>
  <si>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</si>
  <si>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</si>
  <si>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</si>
  <si>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</si>
  <si>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</si>
  <si>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</si>
  <si>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</si>
  <si>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Perdida por deterioro de activos financieros distintos a los activos de riesgo crediticio, Neta</t>
  </si>
  <si>
    <t>Pérdida por deterioro de activos financieros de riesgo crediticio, Neta</t>
  </si>
  <si>
    <t>Ganancia por reversión de deterioro de valor de activos extraordinarios, Neta</t>
  </si>
  <si>
    <t>Pérdida por deterioro de valor de propiedades y equipo, Neta</t>
  </si>
  <si>
    <t>Ganancia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</si>
</sst>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4" fontId="3" fillId="0" borderId="3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4" fontId="13" fillId="0" borderId="7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13" fillId="0" borderId="2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13" fillId="0" borderId="5" xfId="3" applyNumberFormat="1" applyFont="1" applyBorder="1" applyAlignment="1">
      <alignment horizontal="right" vertical="center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</cellXfs>
  <cellStyles count="7">
    <cellStyle name="Comma [0]" xfId="5" xr:uid="{7B00F874-5C16-4DC5-8809-DE89C343D696}"/>
    <cellStyle name="Millares 2" xfId="4" xr:uid="{CB59E7A3-A2C8-4A62-8BB8-4434431E15CC}"/>
    <cellStyle name="Moneda" xfId="1" builtinId="4"/>
    <cellStyle name="Normal" xfId="0" builtinId="0"/>
    <cellStyle name="Normal 2" xfId="3" xr:uid="{F43F55AD-5F41-4FFC-AEFC-7A134B7B9307}"/>
    <cellStyle name="Normal_Bal, Utl, Fluj y anex" xfId="2" xr:uid="{06E68A8E-DDE6-4AEE-9B1B-C956641A28B6}"/>
    <cellStyle name="Percent" xfId="6" xr:uid="{0058CEFE-018B-447B-A39E-C2AED0D93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CR%20y%20SSF%20Entregables\FONDOS%20PATRIMONIALES%20CONGLOMERADO%20IFBAC\A&#209;O%202026\01%20Enero\Plantilla%20Consolidacion%20de%20EF%20NCF01%20Ene26.xlsx" TargetMode="External"/><Relationship Id="rId1" Type="http://schemas.openxmlformats.org/officeDocument/2006/relationships/externalLinkPath" Target="/BCR%20y%20SSF%20Entregables/FONDOS%20PATRIMONIALES%20CONGLOMERADO%20IFBAC/A&#209;O%202026/01%20Enero/Plantilla%20Consolidacion%20de%20EF%20NCF01%20Ene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01-0"/>
      <sheetName val="02-0"/>
      <sheetName val="SL-0"/>
      <sheetName val="02-D"/>
      <sheetName val="01 (P)"/>
      <sheetName val="02 (P)"/>
      <sheetName val="SL (P)"/>
      <sheetName val="Elim BG"/>
      <sheetName val="Elim PT"/>
      <sheetName val="Elim ER"/>
      <sheetName val="BG"/>
      <sheetName val="ER"/>
      <sheetName val="01-BG"/>
      <sheetName val="01-ER"/>
      <sheetName val="Inversiones"/>
      <sheetName val="Nota_ER"/>
    </sheetNames>
    <sheetDataSet>
      <sheetData sheetId="0">
        <row r="3">
          <cell r="C3">
            <v>1</v>
          </cell>
        </row>
        <row r="4">
          <cell r="C4">
            <v>2</v>
          </cell>
        </row>
        <row r="12">
          <cell r="C12" t="str">
            <v xml:space="preserve">Saldos al 31 de Enero de 2026 </v>
          </cell>
        </row>
        <row r="14">
          <cell r="C14" t="str">
            <v>Por el período del 1 de enero al 31 de Enero de 2026</v>
          </cell>
        </row>
        <row r="15">
          <cell r="C15" t="str">
            <v>(Expresado en dólares de los Estados Unidos de América US$)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R12">
            <v>631423628.15999997</v>
          </cell>
        </row>
        <row r="16">
          <cell r="R16">
            <v>156022175.66</v>
          </cell>
        </row>
        <row r="17">
          <cell r="R17">
            <v>274937086.74000001</v>
          </cell>
        </row>
        <row r="23">
          <cell r="R23">
            <v>659821513.05999994</v>
          </cell>
        </row>
        <row r="24">
          <cell r="R24">
            <v>2245172786.9400001</v>
          </cell>
        </row>
        <row r="25">
          <cell r="R25">
            <v>35554112.240000002</v>
          </cell>
        </row>
        <row r="26">
          <cell r="R26">
            <v>-46549896.18</v>
          </cell>
        </row>
        <row r="28">
          <cell r="R28">
            <v>35710734.649999999</v>
          </cell>
        </row>
        <row r="29">
          <cell r="R29">
            <v>81733312.629999995</v>
          </cell>
        </row>
        <row r="30">
          <cell r="R30">
            <v>233349.53</v>
          </cell>
        </row>
        <row r="32">
          <cell r="R32">
            <v>247500</v>
          </cell>
        </row>
        <row r="33">
          <cell r="R33">
            <v>7183348.5399999991</v>
          </cell>
        </row>
        <row r="41">
          <cell r="R41">
            <v>3208912508.6100001</v>
          </cell>
        </row>
        <row r="42">
          <cell r="R42">
            <v>0</v>
          </cell>
        </row>
        <row r="43">
          <cell r="R43">
            <v>227720185.19</v>
          </cell>
        </row>
        <row r="44">
          <cell r="R44">
            <v>120778694.94</v>
          </cell>
        </row>
        <row r="47">
          <cell r="R47">
            <v>26100602.879999999</v>
          </cell>
        </row>
        <row r="48">
          <cell r="R48">
            <v>39034584.599999994</v>
          </cell>
        </row>
        <row r="49">
          <cell r="R49">
            <v>18060469.120000001</v>
          </cell>
        </row>
        <row r="50">
          <cell r="R50">
            <v>14935040.560000001</v>
          </cell>
        </row>
        <row r="55">
          <cell r="R55">
            <v>337.44999992847443</v>
          </cell>
        </row>
        <row r="58">
          <cell r="R58">
            <v>146949600</v>
          </cell>
        </row>
        <row r="61">
          <cell r="R61">
            <v>36737399.999999993</v>
          </cell>
        </row>
        <row r="65">
          <cell r="R65">
            <v>240431700.99000004</v>
          </cell>
        </row>
        <row r="66">
          <cell r="R66">
            <v>3551000.7200000007</v>
          </cell>
        </row>
        <row r="71">
          <cell r="R71">
            <v>0</v>
          </cell>
        </row>
        <row r="75">
          <cell r="R75">
            <v>-1744020.67</v>
          </cell>
        </row>
        <row r="76">
          <cell r="R76">
            <v>21547.58</v>
          </cell>
        </row>
      </sheetData>
      <sheetData sheetId="12">
        <row r="12">
          <cell r="Q12">
            <v>619844.68000000005</v>
          </cell>
        </row>
        <row r="14">
          <cell r="Q14">
            <v>2271986.34</v>
          </cell>
        </row>
        <row r="15">
          <cell r="Q15">
            <v>24178401.879999999</v>
          </cell>
        </row>
        <row r="16">
          <cell r="Q16">
            <v>10676.27</v>
          </cell>
        </row>
        <row r="19">
          <cell r="Q19">
            <v>6719955.5599999996</v>
          </cell>
        </row>
        <row r="20">
          <cell r="Q20">
            <v>0</v>
          </cell>
        </row>
        <row r="21">
          <cell r="Q21">
            <v>622316.18000000005</v>
          </cell>
        </row>
        <row r="22">
          <cell r="Q22">
            <v>1224176.17</v>
          </cell>
        </row>
        <row r="23">
          <cell r="Q23">
            <v>47476.020000000004</v>
          </cell>
        </row>
        <row r="28">
          <cell r="Q28">
            <v>-502.83</v>
          </cell>
        </row>
        <row r="29">
          <cell r="Q29">
            <v>-6166989.1500000004</v>
          </cell>
        </row>
        <row r="30">
          <cell r="Q30">
            <v>47608.369999999995</v>
          </cell>
        </row>
        <row r="31">
          <cell r="Q31">
            <v>-9182.27</v>
          </cell>
        </row>
        <row r="35">
          <cell r="Q35">
            <v>9767008.9800000004</v>
          </cell>
        </row>
        <row r="36">
          <cell r="Q36">
            <v>-2452298.81</v>
          </cell>
        </row>
        <row r="40">
          <cell r="Q40">
            <v>124147.12</v>
          </cell>
        </row>
        <row r="42">
          <cell r="Q42">
            <v>2249262.29</v>
          </cell>
        </row>
        <row r="46">
          <cell r="Q46">
            <v>4302210.68</v>
          </cell>
        </row>
        <row r="47">
          <cell r="Q47">
            <v>9774172.7200000007</v>
          </cell>
        </row>
        <row r="48">
          <cell r="Q48">
            <v>1356922.3099999998</v>
          </cell>
        </row>
        <row r="49">
          <cell r="Q49">
            <v>2197582.7400000002</v>
          </cell>
        </row>
        <row r="52">
          <cell r="Q52">
            <v>-844146.67999999993</v>
          </cell>
        </row>
      </sheetData>
      <sheetData sheetId="13"/>
      <sheetData sheetId="14"/>
      <sheetData sheetId="15"/>
      <sheetData sheetId="16">
        <row r="14">
          <cell r="P14">
            <v>102108.63000000002</v>
          </cell>
        </row>
        <row r="21">
          <cell r="P21">
            <v>-30632.59</v>
          </cell>
        </row>
        <row r="27">
          <cell r="P27">
            <v>0</v>
          </cell>
        </row>
        <row r="32">
          <cell r="P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07E4-D02A-4241-9200-F627D13F1EE0}">
  <sheetPr>
    <tabColor rgb="FFC00000"/>
    <pageSetUpPr fitToPage="1"/>
  </sheetPr>
  <dimension ref="B1:E70"/>
  <sheetViews>
    <sheetView showGridLines="0" tabSelected="1" zoomScaleNormal="100" workbookViewId="0">
      <selection activeCell="B1" sqref="B1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tr">
        <f>[1]BASE!C12</f>
        <v xml:space="preserve">Saldos al 31 de Enero de 2026 </v>
      </c>
      <c r="C5" s="2"/>
      <c r="D5" s="3"/>
    </row>
    <row r="6" spans="2:4" ht="15">
      <c r="B6" s="5" t="str">
        <f>+[1]BASE!C15</f>
        <v>(Expresado en dólares de los Estados Unidos de América US$)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f>[1]BG!R12</f>
        <v>631423628.15999997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430959262.39999998</v>
      </c>
    </row>
    <row r="13" spans="2:4" ht="25.5">
      <c r="B13" s="23" t="s">
        <v>7</v>
      </c>
      <c r="C13" s="18"/>
      <c r="D13" s="24">
        <f>[1]BG!R16</f>
        <v>156022175.66</v>
      </c>
    </row>
    <row r="14" spans="2:4">
      <c r="B14" s="23" t="s">
        <v>8</v>
      </c>
      <c r="C14" s="18"/>
      <c r="D14" s="24">
        <f>[1]BG!R17</f>
        <v>274937086.74000001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2893998516.0599999</v>
      </c>
    </row>
    <row r="17" spans="2:4">
      <c r="B17" s="27" t="s">
        <v>10</v>
      </c>
      <c r="C17" s="18"/>
      <c r="D17" s="19">
        <f>[1]BG!R23</f>
        <v>659821513.05999994</v>
      </c>
    </row>
    <row r="18" spans="2:4">
      <c r="B18" s="27" t="s">
        <v>11</v>
      </c>
      <c r="C18" s="18"/>
      <c r="D18" s="19">
        <f>[1]BG!R24</f>
        <v>2245172786.9400001</v>
      </c>
    </row>
    <row r="19" spans="2:4">
      <c r="B19" s="27" t="s">
        <v>12</v>
      </c>
      <c r="C19" s="18"/>
      <c r="D19" s="19">
        <f>[1]BG!R25</f>
        <v>35554112.240000002</v>
      </c>
    </row>
    <row r="20" spans="2:4">
      <c r="B20" s="27" t="s">
        <v>13</v>
      </c>
      <c r="C20" s="18"/>
      <c r="D20" s="19">
        <f>[1]BG!R26</f>
        <v>-46549896.18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f>[1]BG!R28</f>
        <v>35710734.649999999</v>
      </c>
    </row>
    <row r="23" spans="2:4">
      <c r="B23" s="28" t="s">
        <v>15</v>
      </c>
      <c r="C23" s="17"/>
      <c r="D23" s="19">
        <f>[1]BG!R29</f>
        <v>81733312.629999995</v>
      </c>
    </row>
    <row r="24" spans="2:4">
      <c r="B24" s="28" t="s">
        <v>16</v>
      </c>
      <c r="C24" s="17"/>
      <c r="D24" s="19">
        <f>[1]BG!R30</f>
        <v>233349.53</v>
      </c>
    </row>
    <row r="25" spans="2:4">
      <c r="B25" s="28" t="s">
        <v>17</v>
      </c>
      <c r="C25" s="30"/>
      <c r="D25" s="19">
        <f>[1]BG!R32</f>
        <v>247500</v>
      </c>
    </row>
    <row r="26" spans="2:4">
      <c r="B26" s="28" t="s">
        <v>18</v>
      </c>
      <c r="C26" s="30"/>
      <c r="D26" s="19">
        <f>[1]BG!R33</f>
        <v>7183348.5399999991</v>
      </c>
    </row>
    <row r="27" spans="2:4">
      <c r="B27" s="20" t="s">
        <v>19</v>
      </c>
      <c r="C27" s="29"/>
      <c r="D27" s="31">
        <f>+D10+D12+D16+D22+D23+D24+D25+D26</f>
        <v>4081489651.9700003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f>[1]BG!R41</f>
        <v>3208912508.6100001</v>
      </c>
    </row>
    <row r="31" spans="2:4">
      <c r="B31" s="28" t="s">
        <v>22</v>
      </c>
      <c r="C31" s="32"/>
      <c r="D31" s="19">
        <f>[1]BG!R42</f>
        <v>0</v>
      </c>
    </row>
    <row r="32" spans="2:4">
      <c r="B32" s="17" t="s">
        <v>23</v>
      </c>
      <c r="C32" s="32"/>
      <c r="D32" s="19">
        <f>[1]BG!R43</f>
        <v>227720185.19</v>
      </c>
    </row>
    <row r="33" spans="2:4">
      <c r="B33" s="17" t="s">
        <v>24</v>
      </c>
      <c r="C33" s="32"/>
      <c r="D33" s="19">
        <f>[1]BG!R44</f>
        <v>120778694.94</v>
      </c>
    </row>
    <row r="34" spans="2:4">
      <c r="B34" s="28" t="s">
        <v>25</v>
      </c>
      <c r="C34" s="32"/>
      <c r="D34" s="19">
        <f>[1]BG!R47</f>
        <v>26100602.879999999</v>
      </c>
    </row>
    <row r="35" spans="2:4">
      <c r="B35" s="28" t="s">
        <v>26</v>
      </c>
      <c r="C35" s="32"/>
      <c r="D35" s="19">
        <f>[1]BG!R48</f>
        <v>39034584.599999994</v>
      </c>
    </row>
    <row r="36" spans="2:4">
      <c r="B36" s="28" t="s">
        <v>27</v>
      </c>
      <c r="C36" s="32"/>
      <c r="D36" s="19">
        <f>[1]BG!R49</f>
        <v>18060469.120000001</v>
      </c>
    </row>
    <row r="37" spans="2:4">
      <c r="B37" s="28" t="s">
        <v>28</v>
      </c>
      <c r="C37" s="32"/>
      <c r="D37" s="19">
        <f>[1]BG!R50</f>
        <v>14935040.560000001</v>
      </c>
    </row>
    <row r="38" spans="2:4">
      <c r="B38" s="34" t="s">
        <v>29</v>
      </c>
      <c r="C38" s="32"/>
      <c r="D38" s="31">
        <f>SUM(D30:D37)</f>
        <v>3655542085.9000001</v>
      </c>
    </row>
    <row r="39" spans="2:4" ht="6" customHeight="1">
      <c r="B39" s="34"/>
      <c r="C39" s="32"/>
      <c r="D39" s="35"/>
    </row>
    <row r="40" spans="2:4">
      <c r="B40" s="34" t="s">
        <v>30</v>
      </c>
      <c r="C40" s="32"/>
      <c r="D40" s="35">
        <f>[1]BG!R55</f>
        <v>337.44999992847443</v>
      </c>
    </row>
    <row r="41" spans="2:4" ht="6" customHeight="1">
      <c r="B41" s="28"/>
      <c r="C41" s="32"/>
      <c r="D41" s="19"/>
    </row>
    <row r="42" spans="2:4">
      <c r="B42" s="14" t="s">
        <v>31</v>
      </c>
      <c r="C42" s="32"/>
      <c r="D42" s="19"/>
    </row>
    <row r="43" spans="2:4">
      <c r="B43" s="28" t="s">
        <v>32</v>
      </c>
      <c r="C43" s="32"/>
      <c r="D43" s="19">
        <f>[1]BG!R58</f>
        <v>146949600</v>
      </c>
    </row>
    <row r="44" spans="2:4" ht="9" customHeight="1">
      <c r="B44" s="28"/>
      <c r="C44" s="32"/>
      <c r="D44" s="19"/>
    </row>
    <row r="45" spans="2:4">
      <c r="B45" s="34" t="s">
        <v>33</v>
      </c>
      <c r="C45" s="36"/>
      <c r="D45" s="22">
        <f>SUM(D46)</f>
        <v>36737399.999999993</v>
      </c>
    </row>
    <row r="46" spans="2:4">
      <c r="B46" s="27" t="s">
        <v>34</v>
      </c>
      <c r="C46" s="32"/>
      <c r="D46" s="19">
        <f>[1]BG!R61</f>
        <v>36737399.999999993</v>
      </c>
    </row>
    <row r="47" spans="2:4" ht="9" customHeight="1">
      <c r="B47" s="27"/>
      <c r="C47" s="32"/>
      <c r="D47" s="26"/>
    </row>
    <row r="48" spans="2:4">
      <c r="B48" s="34" t="s">
        <v>35</v>
      </c>
      <c r="C48" s="36"/>
      <c r="D48" s="22">
        <f>SUM(D49:D50)</f>
        <v>243982701.71000004</v>
      </c>
    </row>
    <row r="49" spans="2:5">
      <c r="B49" s="27" t="s">
        <v>36</v>
      </c>
      <c r="C49" s="32"/>
      <c r="D49" s="19">
        <f>[1]BG!R65</f>
        <v>240431700.99000004</v>
      </c>
      <c r="E49" s="37"/>
    </row>
    <row r="50" spans="2:5">
      <c r="B50" s="27" t="s">
        <v>37</v>
      </c>
      <c r="C50" s="32"/>
      <c r="D50" s="19">
        <f>[1]BG!R66</f>
        <v>3551000.7200000007</v>
      </c>
    </row>
    <row r="51" spans="2:5" ht="9" customHeight="1">
      <c r="B51" s="27"/>
      <c r="C51" s="32"/>
      <c r="D51" s="26"/>
    </row>
    <row r="52" spans="2:5">
      <c r="B52" s="34" t="s">
        <v>38</v>
      </c>
      <c r="C52" s="34"/>
      <c r="D52" s="22">
        <f>SUM(D53)</f>
        <v>0</v>
      </c>
    </row>
    <row r="53" spans="2:5">
      <c r="B53" s="27" t="s">
        <v>39</v>
      </c>
      <c r="C53" s="28"/>
      <c r="D53" s="19">
        <f>[1]BG!R71</f>
        <v>0</v>
      </c>
    </row>
    <row r="54" spans="2:5" ht="9" customHeight="1">
      <c r="B54" s="27"/>
      <c r="C54" s="28"/>
      <c r="D54" s="26"/>
    </row>
    <row r="55" spans="2:5">
      <c r="B55" s="34" t="s">
        <v>40</v>
      </c>
      <c r="C55" s="34"/>
      <c r="D55" s="22">
        <f>SUM(D56:D57)</f>
        <v>-1722473.0899999999</v>
      </c>
    </row>
    <row r="56" spans="2:5">
      <c r="B56" s="27" t="s">
        <v>41</v>
      </c>
      <c r="C56" s="34"/>
      <c r="D56" s="19">
        <f>[1]BG!R75</f>
        <v>-1744020.67</v>
      </c>
    </row>
    <row r="57" spans="2:5">
      <c r="B57" s="27" t="s">
        <v>42</v>
      </c>
      <c r="C57" s="28"/>
      <c r="D57" s="19">
        <f>[1]BG!R76</f>
        <v>21547.58</v>
      </c>
    </row>
    <row r="58" spans="2:5" ht="9" customHeight="1">
      <c r="B58" s="28"/>
      <c r="C58" s="28"/>
      <c r="D58" s="26"/>
    </row>
    <row r="59" spans="2:5">
      <c r="B59" s="34" t="s">
        <v>43</v>
      </c>
      <c r="C59" s="28"/>
      <c r="D59" s="22">
        <f>+D43+D45+D48+D52+D55</f>
        <v>425947228.62000006</v>
      </c>
    </row>
    <row r="60" spans="2:5" ht="16.5" customHeight="1" thickBot="1">
      <c r="B60" s="38" t="s">
        <v>44</v>
      </c>
      <c r="C60" s="28"/>
      <c r="D60" s="39">
        <f>+D38+D59+D40</f>
        <v>4081489651.9699998</v>
      </c>
    </row>
    <row r="61" spans="2:5" ht="15.75" thickTop="1" thickBot="1">
      <c r="B61" s="40"/>
      <c r="C61" s="40"/>
      <c r="D61" s="41"/>
    </row>
    <row r="62" spans="2:5" ht="15" thickTop="1">
      <c r="D62" s="4"/>
    </row>
    <row r="63" spans="2:5">
      <c r="B63" s="42"/>
      <c r="C63" s="42"/>
      <c r="D63" s="43"/>
    </row>
    <row r="64" spans="2:5" ht="15">
      <c r="C64" s="44"/>
      <c r="D64" s="45"/>
    </row>
    <row r="65" spans="2:4" ht="15">
      <c r="B65" s="46" t="s">
        <v>45</v>
      </c>
      <c r="C65" s="47" t="s">
        <v>46</v>
      </c>
      <c r="D65" s="47"/>
    </row>
    <row r="66" spans="2:4" ht="15">
      <c r="B66" s="46" t="s">
        <v>47</v>
      </c>
      <c r="C66" s="47" t="s">
        <v>48</v>
      </c>
      <c r="D66" s="47"/>
    </row>
    <row r="67" spans="2:4" ht="15">
      <c r="B67" s="44"/>
      <c r="C67" s="44"/>
      <c r="D67" s="45"/>
    </row>
    <row r="68" spans="2:4" ht="15">
      <c r="B68" s="44"/>
      <c r="C68" s="44"/>
      <c r="D68" s="45"/>
    </row>
    <row r="69" spans="2:4" ht="15">
      <c r="B69" s="47"/>
      <c r="C69" s="47"/>
      <c r="D69" s="47"/>
    </row>
    <row r="70" spans="2:4" ht="15">
      <c r="B70" s="47"/>
      <c r="C70" s="47"/>
      <c r="D70" s="47"/>
    </row>
  </sheetData>
  <mergeCells count="4">
    <mergeCell ref="C65:D65"/>
    <mergeCell ref="C66:D66"/>
    <mergeCell ref="B69:D69"/>
    <mergeCell ref="B70:D70"/>
  </mergeCells>
  <printOptions horizontalCentered="1"/>
  <pageMargins left="0.70866141732283472" right="0.53" top="0.44" bottom="0.36" header="0.31496062992125984" footer="0.31496062992125984"/>
  <pageSetup paperSize="9" scale="90" orientation="portrait" r:id="rId1"/>
  <rowBreaks count="1" manualBreakCount="1">
    <brk id="70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7487-2C2B-4084-BBA0-A2A3D26B8B2D}">
  <sheetPr>
    <tabColor rgb="FFC00000"/>
    <pageSetUpPr fitToPage="1"/>
  </sheetPr>
  <dimension ref="A1:J72"/>
  <sheetViews>
    <sheetView showGridLines="0" tabSelected="1" zoomScaleNormal="100" workbookViewId="0">
      <selection activeCell="B1" sqref="B1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81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49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50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tr">
        <f>[1]BASE!C14</f>
        <v>Por el período del 1 de enero al 31 de Enero de 2026</v>
      </c>
      <c r="C5" s="54"/>
      <c r="D5" s="55"/>
      <c r="E5" s="2"/>
    </row>
    <row r="6" spans="1:10" ht="15">
      <c r="B6" s="56" t="str">
        <f>+[1]BASE!C15</f>
        <v>(Expresado en dólares de los Estados Unidos de América US$)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51</v>
      </c>
      <c r="D8" s="59"/>
      <c r="E8" s="2"/>
    </row>
    <row r="9" spans="1:10" s="60" customFormat="1" ht="15">
      <c r="B9" s="61" t="s">
        <v>52</v>
      </c>
      <c r="D9" s="62">
        <f>SUM(D10:D13)</f>
        <v>27080909.169999998</v>
      </c>
      <c r="F9" s="63"/>
    </row>
    <row r="10" spans="1:10" s="60" customFormat="1">
      <c r="B10" s="64" t="s">
        <v>53</v>
      </c>
      <c r="C10" s="64"/>
      <c r="D10" s="65">
        <f>[1]ER!Q12</f>
        <v>619844.68000000005</v>
      </c>
      <c r="F10" s="63"/>
    </row>
    <row r="11" spans="1:10" s="60" customFormat="1">
      <c r="B11" s="64" t="s">
        <v>54</v>
      </c>
      <c r="D11" s="66">
        <f>[1]ER!Q14</f>
        <v>2271986.34</v>
      </c>
      <c r="F11" s="63"/>
    </row>
    <row r="12" spans="1:10" s="60" customFormat="1">
      <c r="B12" s="64" t="s">
        <v>55</v>
      </c>
      <c r="D12" s="66">
        <f>[1]ER!Q15</f>
        <v>24178401.879999999</v>
      </c>
      <c r="F12" s="63"/>
    </row>
    <row r="13" spans="1:10" s="60" customFormat="1">
      <c r="B13" s="64" t="s">
        <v>56</v>
      </c>
      <c r="D13" s="66">
        <f>[1]ER!Q16</f>
        <v>10676.27</v>
      </c>
      <c r="F13" s="63"/>
    </row>
    <row r="14" spans="1:10" s="60" customFormat="1" ht="9" customHeight="1">
      <c r="B14" s="64"/>
      <c r="D14" s="65"/>
      <c r="F14" s="63"/>
    </row>
    <row r="15" spans="1:10" s="60" customFormat="1" ht="15">
      <c r="B15" s="61" t="s">
        <v>57</v>
      </c>
      <c r="D15" s="62">
        <f>SUM(D16:D20)</f>
        <v>-8613923.9299999997</v>
      </c>
      <c r="F15" s="63"/>
    </row>
    <row r="16" spans="1:10" s="60" customFormat="1">
      <c r="B16" s="64" t="s">
        <v>21</v>
      </c>
      <c r="D16" s="67">
        <f>-[1]ER!Q19</f>
        <v>-6719955.5599999996</v>
      </c>
      <c r="F16" s="63"/>
    </row>
    <row r="17" spans="2:6" s="60" customFormat="1">
      <c r="B17" s="64" t="s">
        <v>58</v>
      </c>
      <c r="D17" s="68">
        <f>-[1]ER!Q20</f>
        <v>0</v>
      </c>
      <c r="F17" s="63"/>
    </row>
    <row r="18" spans="2:6" s="60" customFormat="1">
      <c r="B18" s="64" t="s">
        <v>24</v>
      </c>
      <c r="D18" s="68">
        <f>-[1]ER!Q21</f>
        <v>-622316.18000000005</v>
      </c>
      <c r="F18" s="63"/>
    </row>
    <row r="19" spans="2:6" s="60" customFormat="1">
      <c r="B19" s="64" t="s">
        <v>23</v>
      </c>
      <c r="D19" s="68">
        <f>-[1]ER!Q22</f>
        <v>-1224176.17</v>
      </c>
      <c r="F19" s="63"/>
    </row>
    <row r="20" spans="2:6" s="60" customFormat="1">
      <c r="B20" s="64" t="s">
        <v>59</v>
      </c>
      <c r="D20" s="68">
        <f>-[1]ER!Q23</f>
        <v>-47476.020000000004</v>
      </c>
      <c r="F20" s="63"/>
    </row>
    <row r="21" spans="2:6" s="60" customFormat="1" ht="9" customHeight="1">
      <c r="B21" s="64"/>
      <c r="D21" s="67"/>
      <c r="F21" s="63"/>
    </row>
    <row r="22" spans="2:6" s="60" customFormat="1" ht="15">
      <c r="B22" s="61" t="s">
        <v>60</v>
      </c>
      <c r="D22" s="62">
        <f>+D9+D15</f>
        <v>18466985.239999998</v>
      </c>
      <c r="F22" s="63"/>
    </row>
    <row r="23" spans="2:6" s="60" customFormat="1" ht="6.75" customHeight="1">
      <c r="D23" s="68"/>
      <c r="F23" s="63"/>
    </row>
    <row r="24" spans="2:6" s="60" customFormat="1" ht="28.5" customHeight="1">
      <c r="B24" s="69" t="s">
        <v>83</v>
      </c>
      <c r="C24" s="69"/>
      <c r="D24" s="68">
        <f>[1]ER!Q28</f>
        <v>-502.83</v>
      </c>
      <c r="F24" s="63"/>
    </row>
    <row r="25" spans="2:6" s="60" customFormat="1" ht="28.5" customHeight="1">
      <c r="B25" s="69" t="s">
        <v>84</v>
      </c>
      <c r="C25" s="69"/>
      <c r="D25" s="68">
        <f>[1]ER!Q29</f>
        <v>-6166989.1500000004</v>
      </c>
      <c r="F25" s="63"/>
    </row>
    <row r="26" spans="2:6" s="60" customFormat="1" ht="28.5" customHeight="1">
      <c r="B26" s="69" t="s">
        <v>85</v>
      </c>
      <c r="C26" s="69"/>
      <c r="D26" s="68">
        <f>[1]ER!Q30</f>
        <v>47608.369999999995</v>
      </c>
      <c r="F26" s="63"/>
    </row>
    <row r="27" spans="2:6" s="60" customFormat="1" ht="28.5" customHeight="1">
      <c r="B27" s="69" t="s">
        <v>86</v>
      </c>
      <c r="C27" s="69"/>
      <c r="D27" s="68">
        <f>[1]ER!Q31</f>
        <v>-9182.27</v>
      </c>
      <c r="F27" s="63"/>
    </row>
    <row r="28" spans="2:6" s="60" customFormat="1" ht="9" customHeight="1">
      <c r="B28" s="70"/>
      <c r="D28" s="67"/>
      <c r="F28" s="63"/>
    </row>
    <row r="29" spans="2:6" s="60" customFormat="1" ht="30">
      <c r="B29" s="71" t="s">
        <v>61</v>
      </c>
      <c r="D29" s="62">
        <f>SUM(D22:D28)</f>
        <v>12337919.359999999</v>
      </c>
      <c r="F29" s="63"/>
    </row>
    <row r="30" spans="2:6" s="60" customFormat="1" ht="6.75" customHeight="1">
      <c r="D30" s="68"/>
      <c r="F30" s="63"/>
    </row>
    <row r="31" spans="2:6" s="60" customFormat="1">
      <c r="B31" s="64" t="s">
        <v>62</v>
      </c>
      <c r="D31" s="68">
        <f>[1]ER!Q35</f>
        <v>9767008.9800000004</v>
      </c>
      <c r="F31" s="63"/>
    </row>
    <row r="32" spans="2:6" s="60" customFormat="1">
      <c r="B32" s="64" t="s">
        <v>63</v>
      </c>
      <c r="D32" s="68">
        <f>[1]ER!Q36</f>
        <v>-2452298.81</v>
      </c>
      <c r="F32" s="63"/>
    </row>
    <row r="33" spans="2:6" s="60" customFormat="1" ht="6.75" customHeight="1">
      <c r="B33" s="64"/>
      <c r="D33" s="67"/>
      <c r="F33" s="63"/>
    </row>
    <row r="34" spans="2:6" s="60" customFormat="1" ht="15">
      <c r="B34" s="61" t="s">
        <v>64</v>
      </c>
      <c r="D34" s="62">
        <f>SUM(D31:D33)</f>
        <v>7314710.1699999999</v>
      </c>
      <c r="F34" s="63"/>
    </row>
    <row r="35" spans="2:6" s="60" customFormat="1" ht="6.75" customHeight="1">
      <c r="D35" s="68"/>
      <c r="F35" s="63"/>
    </row>
    <row r="36" spans="2:6" s="60" customFormat="1" ht="28.5">
      <c r="B36" s="70" t="s">
        <v>87</v>
      </c>
      <c r="D36" s="68">
        <f>[1]ER!Q40</f>
        <v>124147.12</v>
      </c>
      <c r="F36" s="63"/>
    </row>
    <row r="37" spans="2:6" s="60" customFormat="1">
      <c r="B37" s="70" t="s">
        <v>65</v>
      </c>
      <c r="D37" s="68">
        <f>[1]ER!Q42</f>
        <v>2249262.29</v>
      </c>
      <c r="F37" s="63"/>
    </row>
    <row r="38" spans="2:6" s="60" customFormat="1" ht="6.75" customHeight="1">
      <c r="D38" s="67"/>
      <c r="F38" s="63"/>
    </row>
    <row r="39" spans="2:6" s="60" customFormat="1" ht="15">
      <c r="B39" s="61" t="s">
        <v>66</v>
      </c>
      <c r="D39" s="62">
        <f>+D29+D34+D36+D37</f>
        <v>22026038.940000001</v>
      </c>
      <c r="F39" s="63"/>
    </row>
    <row r="40" spans="2:6" s="60" customFormat="1" ht="12" customHeight="1">
      <c r="D40" s="67"/>
      <c r="F40" s="63"/>
    </row>
    <row r="41" spans="2:6" s="60" customFormat="1" ht="15">
      <c r="B41" s="61" t="s">
        <v>67</v>
      </c>
      <c r="D41" s="62">
        <f>SUM(D42:D45)</f>
        <v>-17630888.450000003</v>
      </c>
      <c r="F41" s="63"/>
    </row>
    <row r="42" spans="2:6" s="60" customFormat="1">
      <c r="B42" s="64" t="s">
        <v>68</v>
      </c>
      <c r="D42" s="67">
        <f>-[1]ER!Q46</f>
        <v>-4302210.68</v>
      </c>
      <c r="F42" s="63"/>
    </row>
    <row r="43" spans="2:6" s="60" customFormat="1">
      <c r="B43" s="64" t="s">
        <v>69</v>
      </c>
      <c r="D43" s="68">
        <f>-[1]ER!Q47</f>
        <v>-9774172.7200000007</v>
      </c>
      <c r="F43" s="63"/>
    </row>
    <row r="44" spans="2:6" s="60" customFormat="1">
      <c r="B44" s="64" t="s">
        <v>70</v>
      </c>
      <c r="D44" s="68">
        <f>-[1]ER!Q48</f>
        <v>-1356922.3099999998</v>
      </c>
      <c r="F44" s="63"/>
    </row>
    <row r="45" spans="2:6" s="60" customFormat="1">
      <c r="B45" s="64" t="s">
        <v>71</v>
      </c>
      <c r="D45" s="68">
        <f>-[1]ER!Q49</f>
        <v>-2197582.7400000002</v>
      </c>
      <c r="F45" s="63"/>
    </row>
    <row r="46" spans="2:6" s="60" customFormat="1" ht="8.25" customHeight="1">
      <c r="B46" s="64"/>
      <c r="D46" s="67"/>
      <c r="F46" s="63"/>
    </row>
    <row r="47" spans="2:6" s="60" customFormat="1" ht="15">
      <c r="B47" s="61" t="s">
        <v>72</v>
      </c>
      <c r="D47" s="62">
        <f>+D39+D41</f>
        <v>4395150.4899999984</v>
      </c>
      <c r="F47" s="63"/>
    </row>
    <row r="48" spans="2:6" s="60" customFormat="1" ht="6.75" customHeight="1">
      <c r="D48" s="68"/>
      <c r="F48" s="63"/>
    </row>
    <row r="49" spans="2:6" s="60" customFormat="1">
      <c r="B49" s="64" t="s">
        <v>73</v>
      </c>
      <c r="D49" s="68">
        <f>[1]ER!Q52</f>
        <v>-844146.67999999993</v>
      </c>
      <c r="F49" s="63"/>
    </row>
    <row r="50" spans="2:6" s="60" customFormat="1" ht="6.75" customHeight="1">
      <c r="D50" s="67"/>
      <c r="F50" s="63"/>
    </row>
    <row r="51" spans="2:6" s="60" customFormat="1" ht="15.75" thickBot="1">
      <c r="B51" s="61" t="s">
        <v>74</v>
      </c>
      <c r="D51" s="72">
        <f>SUM(D47:D50)</f>
        <v>3551003.8099999987</v>
      </c>
      <c r="F51" s="63"/>
    </row>
    <row r="52" spans="2:6" s="60" customFormat="1" ht="7.5" customHeight="1" thickTop="1">
      <c r="D52" s="73"/>
      <c r="F52" s="63"/>
    </row>
    <row r="53" spans="2:6" s="60" customFormat="1" ht="15" customHeight="1">
      <c r="B53" s="61" t="s">
        <v>75</v>
      </c>
      <c r="D53" s="74">
        <f>SUM(D54:D59)</f>
        <v>-71476.040000000008</v>
      </c>
      <c r="F53" s="63"/>
    </row>
    <row r="54" spans="2:6" s="60" customFormat="1" ht="15" customHeight="1">
      <c r="B54" s="75" t="s">
        <v>76</v>
      </c>
      <c r="D54" s="73"/>
      <c r="F54" s="63"/>
    </row>
    <row r="55" spans="2:6" s="60" customFormat="1" ht="29.25" customHeight="1">
      <c r="B55" s="76" t="s">
        <v>77</v>
      </c>
      <c r="C55" s="76"/>
      <c r="D55" s="73">
        <f>-ROUND([1]Nota_ER!P27/[1]BASE!$C$3,[1]BASE!$C$4)</f>
        <v>0</v>
      </c>
      <c r="F55" s="63"/>
    </row>
    <row r="56" spans="2:6" s="60" customFormat="1" ht="15" customHeight="1">
      <c r="B56" s="76" t="s">
        <v>78</v>
      </c>
      <c r="C56" s="76"/>
      <c r="D56" s="73">
        <f>-ROUND([1]Nota_ER!P32/[1]BASE!$C$3,[1]BASE!$C$4)</f>
        <v>0</v>
      </c>
      <c r="F56" s="63"/>
    </row>
    <row r="57" spans="2:6" s="60" customFormat="1" ht="15" customHeight="1">
      <c r="B57" s="77" t="s">
        <v>79</v>
      </c>
      <c r="D57" s="73"/>
      <c r="F57" s="63"/>
    </row>
    <row r="58" spans="2:6" s="60" customFormat="1" ht="29.25" customHeight="1">
      <c r="B58" s="78" t="s">
        <v>80</v>
      </c>
      <c r="C58" s="78"/>
      <c r="D58" s="73">
        <f>-ROUND([1]Nota_ER!P14/[1]BASE!$C$3,[1]BASE!$C$4)</f>
        <v>-102108.63</v>
      </c>
      <c r="F58" s="63"/>
    </row>
    <row r="59" spans="2:6" s="60" customFormat="1" ht="14.25" customHeight="1">
      <c r="B59" s="78" t="s">
        <v>81</v>
      </c>
      <c r="C59" s="78"/>
      <c r="D59" s="73">
        <f>-ROUND([1]Nota_ER!P21/[1]BASE!$C$3,[1]BASE!$C$4)</f>
        <v>30632.59</v>
      </c>
      <c r="F59" s="63"/>
    </row>
    <row r="60" spans="2:6" s="60" customFormat="1" ht="15" customHeight="1" thickBot="1">
      <c r="B60" s="77" t="s">
        <v>82</v>
      </c>
      <c r="D60" s="79">
        <f>+D51+D53</f>
        <v>3479527.7699999986</v>
      </c>
      <c r="F60" s="63"/>
    </row>
    <row r="61" spans="2:6" s="60" customFormat="1" ht="7.5" customHeight="1" thickTop="1" thickBot="1">
      <c r="B61" s="40"/>
      <c r="C61" s="40"/>
      <c r="D61" s="80"/>
      <c r="F61" s="63"/>
    </row>
    <row r="62" spans="2:6" ht="15" thickTop="1"/>
    <row r="65" spans="2:4" ht="15">
      <c r="C65" s="44"/>
      <c r="D65" s="82"/>
    </row>
    <row r="66" spans="2:4" ht="15">
      <c r="B66" s="46" t="s">
        <v>45</v>
      </c>
      <c r="C66" s="47" t="s">
        <v>46</v>
      </c>
      <c r="D66" s="47"/>
    </row>
    <row r="67" spans="2:4" ht="15">
      <c r="B67" s="46" t="s">
        <v>47</v>
      </c>
      <c r="C67" s="47" t="s">
        <v>48</v>
      </c>
      <c r="D67" s="47"/>
    </row>
    <row r="68" spans="2:4" ht="15">
      <c r="B68" s="44"/>
      <c r="C68" s="44"/>
      <c r="D68" s="82"/>
    </row>
    <row r="69" spans="2:4" ht="15">
      <c r="B69" s="44"/>
      <c r="C69" s="44"/>
      <c r="D69" s="82"/>
    </row>
    <row r="70" spans="2:4" ht="15">
      <c r="B70" s="44"/>
      <c r="C70" s="44"/>
      <c r="D70" s="82"/>
    </row>
    <row r="71" spans="2:4" ht="15">
      <c r="B71" s="47"/>
      <c r="C71" s="47"/>
      <c r="D71" s="47"/>
    </row>
    <row r="72" spans="2:4" ht="15">
      <c r="B72" s="47"/>
      <c r="C72" s="47"/>
      <c r="D72" s="47"/>
    </row>
  </sheetData>
  <mergeCells count="12">
    <mergeCell ref="B72:D72"/>
    <mergeCell ref="B56:C56"/>
    <mergeCell ref="B58:C58"/>
    <mergeCell ref="B59:C59"/>
    <mergeCell ref="C66:D66"/>
    <mergeCell ref="C67:D67"/>
    <mergeCell ref="B71:D71"/>
    <mergeCell ref="B24:C24"/>
    <mergeCell ref="B25:C25"/>
    <mergeCell ref="B26:C26"/>
    <mergeCell ref="B27:C27"/>
    <mergeCell ref="B55:C55"/>
  </mergeCells>
  <printOptions horizontalCentered="1"/>
  <pageMargins left="0.70866141732283472" right="0.70866141732283472" top="0.43307086614173229" bottom="0.35433070866141736" header="0.31496062992125984" footer="0.31496062992125984"/>
  <pageSetup scale="7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cp:lastPrinted>2026-02-26T22:39:10Z</cp:lastPrinted>
  <dcterms:created xsi:type="dcterms:W3CDTF">2026-02-26T22:33:29Z</dcterms:created>
  <dcterms:modified xsi:type="dcterms:W3CDTF">2026-02-26T22:40:03Z</dcterms:modified>
</cp:coreProperties>
</file>