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Oscar Rivas</author>
  </authors>
  <commentList>
    <comment ref="D23" authorId="0">
      <text>
        <r>
          <rPr>
            <b/>
            <sz val="8"/>
            <rFont val="Tahoma"/>
            <family val="2"/>
          </rPr>
          <t>Se asume una sola calificación de riesgo</t>
        </r>
      </text>
    </comment>
    <comment ref="D24" authorId="0">
      <text>
        <r>
          <rPr>
            <b/>
            <sz val="8"/>
            <rFont val="Tahoma"/>
            <family val="2"/>
          </rPr>
          <t>ESTA COMISION ES NEGOCIABLE CON LA CASA o ESTRUCTURADOR , ESTE DATO SOLO ES UN ESTIMADO</t>
        </r>
      </text>
    </comment>
    <comment ref="D25" authorId="0">
      <text>
        <r>
          <rPr>
            <b/>
            <sz val="8"/>
            <rFont val="Tahoma"/>
            <family val="2"/>
          </rPr>
          <t>Con la ley de desmaterialización ahora no es necesario imprimir certificados solo 50 prospectos</t>
        </r>
      </text>
    </comment>
    <comment ref="G25" authorId="0">
      <text>
        <r>
          <rPr>
            <b/>
            <sz val="8"/>
            <rFont val="Tahoma"/>
            <family val="2"/>
          </rPr>
          <t>Este costo es negociable con la casa colocadora</t>
        </r>
      </text>
    </comment>
    <comment ref="C55" authorId="0">
      <text>
        <r>
          <rPr>
            <b/>
            <sz val="8"/>
            <rFont val="Tahoma"/>
            <family val="2"/>
          </rPr>
          <t>Esta es una cuota que se paga anualmente a La Bolsa por el derecho de estar listado en ella.</t>
        </r>
      </text>
    </comment>
    <comment ref="C58" authorId="0">
      <text>
        <r>
          <rPr>
            <b/>
            <sz val="8"/>
            <rFont val="Tahoma"/>
            <family val="2"/>
          </rPr>
          <t>Comisión por crear la emisión desmaterializada en la CEDEVAL.</t>
        </r>
      </text>
    </comment>
    <comment ref="C59" authorId="0">
      <text>
        <r>
          <rPr>
            <b/>
            <sz val="8"/>
            <rFont val="Tahoma"/>
            <family val="2"/>
          </rPr>
          <t>Comisión por transferir los instrumentos de la cuenta del emisor a la de los inversionistas</t>
        </r>
      </text>
    </comment>
  </commentList>
</comments>
</file>

<file path=xl/sharedStrings.xml><?xml version="1.0" encoding="utf-8"?>
<sst xmlns="http://schemas.openxmlformats.org/spreadsheetml/2006/main" count="74" uniqueCount="63">
  <si>
    <t>(En Miles Dólares)</t>
  </si>
  <si>
    <t>Total</t>
  </si>
  <si>
    <t>Monto de la emisión</t>
  </si>
  <si>
    <t>Tasa  Ponderada</t>
  </si>
  <si>
    <t>Plazo años</t>
  </si>
  <si>
    <t>Costos Iniciales:</t>
  </si>
  <si>
    <t>Costos Fijos</t>
  </si>
  <si>
    <t>Periodicidad</t>
  </si>
  <si>
    <t>Costos Variables</t>
  </si>
  <si>
    <t>Inscripción Emisor en Bolsa</t>
  </si>
  <si>
    <t>Solo una vez</t>
  </si>
  <si>
    <t>Inscripción Emisión RPB</t>
  </si>
  <si>
    <t>Clasificación de Riesgo</t>
  </si>
  <si>
    <t>Anual</t>
  </si>
  <si>
    <t>Comisiones Variables</t>
  </si>
  <si>
    <t>Comisión Casa y Estructuración</t>
  </si>
  <si>
    <t>Por emisión</t>
  </si>
  <si>
    <t>Prospectos</t>
  </si>
  <si>
    <t>Comisión Estructur. (Casa)</t>
  </si>
  <si>
    <t>Inscripción Emisor en RPB</t>
  </si>
  <si>
    <t>Solo Una Vez</t>
  </si>
  <si>
    <t>Costos Cedeval:</t>
  </si>
  <si>
    <t>Inscripción emisión en Bolsa</t>
  </si>
  <si>
    <t>Comisiones:</t>
  </si>
  <si>
    <t>DETALLE / AÑOS</t>
  </si>
  <si>
    <t>Inscripción Bolsa de Valores</t>
  </si>
  <si>
    <t>Clasificación de Riesgo *</t>
  </si>
  <si>
    <t>Incrip. Emisor RPB</t>
  </si>
  <si>
    <t>Inscrip. Emisión RPB</t>
  </si>
  <si>
    <t>Inscripción emisión</t>
  </si>
  <si>
    <t>Prospectos y Certificados</t>
  </si>
  <si>
    <t>Intereses</t>
  </si>
  <si>
    <t>Comisiones Bolsa y Casas</t>
  </si>
  <si>
    <t>Flujo de Fondos</t>
  </si>
  <si>
    <t>INTERESES PAGADOS</t>
  </si>
  <si>
    <t>Costo Efectivo Bolsa</t>
  </si>
  <si>
    <t>El costo de ir a bolsa es:</t>
  </si>
  <si>
    <t xml:space="preserve">*  Tarifas no incluyen IVA. </t>
  </si>
  <si>
    <t>RESUMEN COSTOS  BOLSA DE VALORES</t>
  </si>
  <si>
    <t>EMISION</t>
  </si>
  <si>
    <t>Constos Iniciales</t>
  </si>
  <si>
    <t>Evaluación, Inscripción</t>
  </si>
  <si>
    <t>Comisiones: Bolsa, CEDEVAL</t>
  </si>
  <si>
    <t>Cuota mantenimiento BVES</t>
  </si>
  <si>
    <t>Monto e intereses</t>
  </si>
  <si>
    <t>Monto 2 a 7 años</t>
  </si>
  <si>
    <t>Monto 3 a 10 años</t>
  </si>
  <si>
    <t>Flujo de Efetivo</t>
  </si>
  <si>
    <t xml:space="preserve">Los campos en color amarillo  corresponden a aquellos que el emisor puede introducir para realizar la simulación de costo de financiamiento </t>
  </si>
  <si>
    <t xml:space="preserve">Por emisión </t>
  </si>
  <si>
    <t xml:space="preserve">Por emisión  </t>
  </si>
  <si>
    <t xml:space="preserve">Datos de la Emisión: </t>
  </si>
  <si>
    <t xml:space="preserve">Datos </t>
  </si>
  <si>
    <t xml:space="preserve">Comisión  por Transferencia </t>
  </si>
  <si>
    <t>Comisión  Casas (Intermediación)</t>
  </si>
  <si>
    <t>Bolsa (Mercado  Primaria)</t>
  </si>
  <si>
    <t>Comisión por Depósito (primario)</t>
  </si>
  <si>
    <t xml:space="preserve">SIMULACIÓN DE COSTOS  DE EMISION CERTIFICADOS DE INVERSION </t>
  </si>
  <si>
    <t xml:space="preserve"> </t>
  </si>
  <si>
    <t>Cuota de mantenimiento  Anual Bolsa</t>
  </si>
  <si>
    <t xml:space="preserve">Costo del Financiamiento en Bolsa </t>
  </si>
  <si>
    <t xml:space="preserve">SIMULADOR  DE COSTOS  PARA EMISIÓN  DE  CERTIFICADOS DE INVERSIÓN  EN LA BOLSA DE VALORES  </t>
  </si>
  <si>
    <t xml:space="preserve">El presente documento se publica con fines indicativos, a manera de referencia para calcular un costo estimado de la emisión de certificados de inversión de empresas del sector privado y público. La Bolsa de Valores de El Salvador  no es responsable por el uso de la presente información. Para información exacta y vigente de las tarifas se debe consultar con las Casas de Corredores de Bolsa y/o las entidades participantes en la emisión.  Para el presente ejercicio se ha considerado un plazo de 5 años, con tasa fija.  Sin embargo  al momento de estructurar una emisión se puede realizar a la medida de las necesidades financieras de la empresa.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</si>
</sst>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¢&quot;\ #,##0"/>
    <numFmt numFmtId="165" formatCode="_(&quot;¢&quot;* #,##0_);_(&quot;¢&quot;* \(#,##0\);_(&quot;¢&quot;* &quot;-&quot;??_);_(@_)"/>
    <numFmt numFmtId="166" formatCode="0.000%"/>
    <numFmt numFmtId="167" formatCode="&quot;¢&quot;\ #,##0;&quot;¢&quot;\ \-#,##0"/>
    <numFmt numFmtId="168" formatCode="&quot;¢&quot;\ #,##0.00"/>
    <numFmt numFmtId="169" formatCode="#,##0.0"/>
    <numFmt numFmtId="170" formatCode="0.0%"/>
    <numFmt numFmtId="171" formatCode="_(&quot;$&quot;* #,##0_);_(&quot;$&quot;* \(#,##0\);_(&quot;$&quot;* &quot;-&quot;??_);_(@_)"/>
    <numFmt numFmtId="172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FCE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F2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medium"/>
      <top style="thin">
        <color indexed="23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171" fontId="2" fillId="0" borderId="0" xfId="51" applyNumberFormat="1" applyFont="1" applyFill="1" applyBorder="1" applyAlignment="1" applyProtection="1">
      <alignment/>
      <protection/>
    </xf>
    <xf numFmtId="171" fontId="2" fillId="0" borderId="0" xfId="48" applyNumberFormat="1" applyFont="1" applyFill="1" applyBorder="1" applyAlignment="1" applyProtection="1">
      <alignment horizontal="right"/>
      <protection/>
    </xf>
    <xf numFmtId="171" fontId="2" fillId="0" borderId="10" xfId="51" applyNumberFormat="1" applyFont="1" applyFill="1" applyBorder="1" applyAlignment="1" applyProtection="1">
      <alignment/>
      <protection/>
    </xf>
    <xf numFmtId="171" fontId="2" fillId="0" borderId="11" xfId="51" applyNumberFormat="1" applyFont="1" applyBorder="1" applyAlignment="1" applyProtection="1">
      <alignment/>
      <protection/>
    </xf>
    <xf numFmtId="171" fontId="2" fillId="33" borderId="11" xfId="51" applyNumberFormat="1" applyFont="1" applyFill="1" applyBorder="1" applyAlignment="1" applyProtection="1">
      <alignment/>
      <protection/>
    </xf>
    <xf numFmtId="10" fontId="2" fillId="0" borderId="12" xfId="56" applyNumberFormat="1" applyFont="1" applyBorder="1" applyAlignment="1" applyProtection="1">
      <alignment/>
      <protection/>
    </xf>
    <xf numFmtId="10" fontId="5" fillId="0" borderId="0" xfId="56" applyNumberFormat="1" applyFont="1" applyBorder="1" applyAlignment="1" applyProtection="1">
      <alignment/>
      <protection/>
    </xf>
    <xf numFmtId="171" fontId="11" fillId="34" borderId="13" xfId="51" applyNumberFormat="1" applyFont="1" applyFill="1" applyBorder="1" applyAlignment="1" applyProtection="1">
      <alignment/>
      <protection/>
    </xf>
    <xf numFmtId="171" fontId="11" fillId="34" borderId="14" xfId="51" applyNumberFormat="1" applyFont="1" applyFill="1" applyBorder="1" applyAlignment="1" applyProtection="1">
      <alignment/>
      <protection/>
    </xf>
    <xf numFmtId="171" fontId="11" fillId="34" borderId="15" xfId="51" applyNumberFormat="1" applyFont="1" applyFill="1" applyBorder="1" applyAlignment="1" applyProtection="1">
      <alignment/>
      <protection/>
    </xf>
    <xf numFmtId="171" fontId="11" fillId="34" borderId="0" xfId="51" applyNumberFormat="1" applyFont="1" applyFill="1" applyBorder="1" applyAlignment="1" applyProtection="1">
      <alignment/>
      <protection/>
    </xf>
    <xf numFmtId="171" fontId="11" fillId="34" borderId="16" xfId="51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0" fontId="2" fillId="33" borderId="12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/>
      <protection/>
    </xf>
    <xf numFmtId="3" fontId="13" fillId="34" borderId="21" xfId="0" applyNumberFormat="1" applyFont="1" applyFill="1" applyBorder="1" applyAlignment="1" applyProtection="1">
      <alignment horizontal="center"/>
      <protection/>
    </xf>
    <xf numFmtId="3" fontId="13" fillId="34" borderId="22" xfId="0" applyNumberFormat="1" applyFont="1" applyFill="1" applyBorder="1" applyAlignment="1" applyProtection="1">
      <alignment horizontal="center"/>
      <protection/>
    </xf>
    <xf numFmtId="0" fontId="13" fillId="34" borderId="18" xfId="0" applyFont="1" applyFill="1" applyBorder="1" applyAlignment="1" applyProtection="1">
      <alignment horizontal="left"/>
      <protection/>
    </xf>
    <xf numFmtId="4" fontId="11" fillId="34" borderId="0" xfId="0" applyNumberFormat="1" applyFont="1" applyFill="1" applyBorder="1" applyAlignment="1" applyProtection="1">
      <alignment/>
      <protection/>
    </xf>
    <xf numFmtId="4" fontId="11" fillId="34" borderId="16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168" fontId="11" fillId="34" borderId="0" xfId="0" applyNumberFormat="1" applyFont="1" applyFill="1" applyBorder="1" applyAlignment="1" applyProtection="1">
      <alignment/>
      <protection/>
    </xf>
    <xf numFmtId="168" fontId="11" fillId="34" borderId="16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1" fontId="2" fillId="35" borderId="0" xfId="51" applyNumberFormat="1" applyFont="1" applyFill="1" applyBorder="1" applyAlignment="1" applyProtection="1">
      <alignment/>
      <protection/>
    </xf>
    <xf numFmtId="6" fontId="2" fillId="0" borderId="0" xfId="51" applyNumberFormat="1" applyFont="1" applyFill="1" applyBorder="1" applyAlignment="1" applyProtection="1">
      <alignment/>
      <protection/>
    </xf>
    <xf numFmtId="4" fontId="7" fillId="0" borderId="21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0" xfId="56" applyNumberFormat="1" applyFont="1" applyFill="1" applyBorder="1" applyAlignment="1" applyProtection="1">
      <alignment/>
      <protection/>
    </xf>
    <xf numFmtId="166" fontId="2" fillId="35" borderId="0" xfId="56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165" fontId="2" fillId="0" borderId="16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6" fontId="2" fillId="0" borderId="10" xfId="56" applyNumberFormat="1" applyFont="1" applyFill="1" applyBorder="1" applyAlignment="1" applyProtection="1">
      <alignment/>
      <protection/>
    </xf>
    <xf numFmtId="165" fontId="2" fillId="0" borderId="23" xfId="0" applyNumberFormat="1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171" fontId="2" fillId="0" borderId="0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4" fontId="2" fillId="0" borderId="10" xfId="0" applyNumberFormat="1" applyFont="1" applyBorder="1" applyAlignment="1" applyProtection="1">
      <alignment/>
      <protection/>
    </xf>
    <xf numFmtId="0" fontId="0" fillId="0" borderId="23" xfId="0" applyBorder="1" applyAlignment="1">
      <alignment/>
    </xf>
    <xf numFmtId="10" fontId="2" fillId="0" borderId="0" xfId="56" applyNumberFormat="1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 wrapText="1"/>
      <protection/>
    </xf>
    <xf numFmtId="4" fontId="9" fillId="34" borderId="24" xfId="0" applyNumberFormat="1" applyFont="1" applyFill="1" applyBorder="1" applyAlignment="1" applyProtection="1">
      <alignment/>
      <protection/>
    </xf>
    <xf numFmtId="4" fontId="11" fillId="34" borderId="25" xfId="0" applyNumberFormat="1" applyFont="1" applyFill="1" applyBorder="1" applyAlignment="1" applyProtection="1">
      <alignment/>
      <protection/>
    </xf>
    <xf numFmtId="0" fontId="10" fillId="36" borderId="26" xfId="0" applyFont="1" applyFill="1" applyBorder="1" applyAlignment="1" applyProtection="1">
      <alignment wrapText="1"/>
      <protection/>
    </xf>
    <xf numFmtId="10" fontId="10" fillId="36" borderId="25" xfId="56" applyNumberFormat="1" applyFont="1" applyFill="1" applyBorder="1" applyAlignment="1" applyProtection="1">
      <alignment vertical="center"/>
      <protection/>
    </xf>
    <xf numFmtId="0" fontId="5" fillId="37" borderId="26" xfId="0" applyFont="1" applyFill="1" applyBorder="1" applyAlignment="1" applyProtection="1">
      <alignment horizontal="left"/>
      <protection/>
    </xf>
    <xf numFmtId="10" fontId="5" fillId="37" borderId="25" xfId="56" applyNumberFormat="1" applyFont="1" applyFill="1" applyBorder="1" applyAlignment="1" applyProtection="1">
      <alignment/>
      <protection/>
    </xf>
    <xf numFmtId="4" fontId="5" fillId="37" borderId="26" xfId="0" applyNumberFormat="1" applyFont="1" applyFill="1" applyBorder="1" applyAlignment="1" applyProtection="1">
      <alignment/>
      <protection/>
    </xf>
    <xf numFmtId="4" fontId="5" fillId="37" borderId="24" xfId="0" applyNumberFormat="1" applyFont="1" applyFill="1" applyBorder="1" applyAlignment="1" applyProtection="1">
      <alignment/>
      <protection/>
    </xf>
    <xf numFmtId="0" fontId="4" fillId="38" borderId="27" xfId="0" applyFont="1" applyFill="1" applyBorder="1" applyAlignment="1" applyProtection="1">
      <alignment/>
      <protection/>
    </xf>
    <xf numFmtId="3" fontId="4" fillId="38" borderId="26" xfId="0" applyNumberFormat="1" applyFont="1" applyFill="1" applyBorder="1" applyAlignment="1" applyProtection="1">
      <alignment horizontal="center"/>
      <protection/>
    </xf>
    <xf numFmtId="3" fontId="4" fillId="38" borderId="24" xfId="0" applyNumberFormat="1" applyFont="1" applyFill="1" applyBorder="1" applyAlignment="1" applyProtection="1">
      <alignment horizontal="center"/>
      <protection/>
    </xf>
    <xf numFmtId="0" fontId="2" fillId="38" borderId="12" xfId="0" applyFont="1" applyFill="1" applyBorder="1" applyAlignment="1" applyProtection="1">
      <alignment/>
      <protection/>
    </xf>
    <xf numFmtId="4" fontId="2" fillId="38" borderId="18" xfId="0" applyNumberFormat="1" applyFont="1" applyFill="1" applyBorder="1" applyAlignment="1" applyProtection="1">
      <alignment/>
      <protection/>
    </xf>
    <xf numFmtId="4" fontId="2" fillId="38" borderId="0" xfId="0" applyNumberFormat="1" applyFont="1" applyFill="1" applyBorder="1" applyAlignment="1" applyProtection="1">
      <alignment/>
      <protection/>
    </xf>
    <xf numFmtId="0" fontId="4" fillId="38" borderId="12" xfId="0" applyFont="1" applyFill="1" applyBorder="1" applyAlignment="1" applyProtection="1">
      <alignment/>
      <protection/>
    </xf>
    <xf numFmtId="171" fontId="4" fillId="38" borderId="18" xfId="51" applyNumberFormat="1" applyFont="1" applyFill="1" applyBorder="1" applyAlignment="1" applyProtection="1">
      <alignment/>
      <protection/>
    </xf>
    <xf numFmtId="171" fontId="4" fillId="38" borderId="0" xfId="51" applyNumberFormat="1" applyFont="1" applyFill="1" applyBorder="1" applyAlignment="1" applyProtection="1">
      <alignment/>
      <protection/>
    </xf>
    <xf numFmtId="0" fontId="6" fillId="38" borderId="12" xfId="0" applyFont="1" applyFill="1" applyBorder="1" applyAlignment="1" applyProtection="1">
      <alignment/>
      <protection/>
    </xf>
    <xf numFmtId="168" fontId="2" fillId="38" borderId="18" xfId="0" applyNumberFormat="1" applyFont="1" applyFill="1" applyBorder="1" applyAlignment="1" applyProtection="1">
      <alignment/>
      <protection/>
    </xf>
    <xf numFmtId="168" fontId="2" fillId="38" borderId="0" xfId="0" applyNumberFormat="1" applyFont="1" applyFill="1" applyBorder="1" applyAlignment="1" applyProtection="1">
      <alignment/>
      <protection/>
    </xf>
    <xf numFmtId="171" fontId="2" fillId="38" borderId="18" xfId="51" applyNumberFormat="1" applyFont="1" applyFill="1" applyBorder="1" applyAlignment="1" applyProtection="1">
      <alignment/>
      <protection/>
    </xf>
    <xf numFmtId="171" fontId="2" fillId="38" borderId="0" xfId="0" applyNumberFormat="1" applyFont="1" applyFill="1" applyBorder="1" applyAlignment="1" applyProtection="1">
      <alignment/>
      <protection/>
    </xf>
    <xf numFmtId="171" fontId="2" fillId="38" borderId="0" xfId="51" applyNumberFormat="1" applyFont="1" applyFill="1" applyBorder="1" applyAlignment="1" applyProtection="1">
      <alignment/>
      <protection/>
    </xf>
    <xf numFmtId="171" fontId="2" fillId="38" borderId="18" xfId="0" applyNumberFormat="1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171" fontId="4" fillId="38" borderId="26" xfId="0" applyNumberFormat="1" applyFont="1" applyFill="1" applyBorder="1" applyAlignment="1" applyProtection="1">
      <alignment/>
      <protection/>
    </xf>
    <xf numFmtId="171" fontId="4" fillId="38" borderId="24" xfId="0" applyNumberFormat="1" applyFont="1" applyFill="1" applyBorder="1" applyAlignment="1" applyProtection="1">
      <alignment/>
      <protection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3" fillId="39" borderId="10" xfId="0" applyFont="1" applyFill="1" applyBorder="1" applyAlignment="1" applyProtection="1">
      <alignment horizontal="center"/>
      <protection/>
    </xf>
    <xf numFmtId="0" fontId="0" fillId="39" borderId="17" xfId="0" applyFill="1" applyBorder="1" applyAlignment="1">
      <alignment vertical="center"/>
    </xf>
    <xf numFmtId="0" fontId="0" fillId="39" borderId="21" xfId="0" applyFill="1" applyBorder="1" applyAlignment="1">
      <alignment vertical="center"/>
    </xf>
    <xf numFmtId="0" fontId="0" fillId="39" borderId="22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3" fillId="39" borderId="0" xfId="0" applyFont="1" applyFill="1" applyBorder="1" applyAlignment="1" applyProtection="1">
      <alignment vertical="center"/>
      <protection/>
    </xf>
    <xf numFmtId="0" fontId="3" fillId="39" borderId="0" xfId="0" applyFont="1" applyFill="1" applyBorder="1" applyAlignment="1" applyProtection="1">
      <alignment horizontal="center" vertical="center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0" borderId="19" xfId="0" applyNumberFormat="1" applyFont="1" applyBorder="1" applyAlignment="1" applyProtection="1">
      <alignment horizontal="left" wrapText="1" shrinkToFit="1"/>
      <protection/>
    </xf>
    <xf numFmtId="0" fontId="3" fillId="0" borderId="10" xfId="0" applyNumberFormat="1" applyFont="1" applyBorder="1" applyAlignment="1" applyProtection="1">
      <alignment horizontal="left" wrapText="1" shrinkToFit="1"/>
      <protection/>
    </xf>
    <xf numFmtId="0" fontId="3" fillId="0" borderId="23" xfId="0" applyNumberFormat="1" applyFont="1" applyBorder="1" applyAlignment="1" applyProtection="1">
      <alignment horizontal="left" wrapText="1" shrinkToFit="1"/>
      <protection/>
    </xf>
    <xf numFmtId="0" fontId="3" fillId="40" borderId="26" xfId="0" applyFont="1" applyFill="1" applyBorder="1" applyAlignment="1" applyProtection="1">
      <alignment horizontal="center" wrapText="1"/>
      <protection/>
    </xf>
    <xf numFmtId="0" fontId="3" fillId="40" borderId="24" xfId="0" applyFont="1" applyFill="1" applyBorder="1" applyAlignment="1" applyProtection="1">
      <alignment horizontal="center" wrapText="1"/>
      <protection/>
    </xf>
    <xf numFmtId="0" fontId="3" fillId="40" borderId="25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70</xdr:row>
      <xdr:rowOff>19050</xdr:rowOff>
    </xdr:from>
    <xdr:to>
      <xdr:col>7</xdr:col>
      <xdr:colOff>828675</xdr:colOff>
      <xdr:row>74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76675" y="15135225"/>
          <a:ext cx="49149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 pagar solo intereses semestralmente durante la duración de la emisión y el Capital Hasta el Final, esto reduce la presión en el Flujo de Efectivo de la Empresa, recursos que puede utilizar en otro tipo de proyectos.</a:t>
          </a:r>
        </a:p>
      </xdr:txBody>
    </xdr:sp>
    <xdr:clientData/>
  </xdr:twoCellAnchor>
  <xdr:twoCellAnchor>
    <xdr:from>
      <xdr:col>5</xdr:col>
      <xdr:colOff>104775</xdr:colOff>
      <xdr:row>30</xdr:row>
      <xdr:rowOff>104775</xdr:rowOff>
    </xdr:from>
    <xdr:to>
      <xdr:col>6</xdr:col>
      <xdr:colOff>1057275</xdr:colOff>
      <xdr:row>34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00600" y="7439025"/>
          <a:ext cx="3067050" cy="84772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Tarifas Inscipción en la Superintendencia: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el plazo es menor a 5 años 0.025%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el mayor a 5 años 0.02%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Mínimo a pagar $500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Máximo $8,000</a:t>
          </a:r>
        </a:p>
      </xdr:txBody>
    </xdr:sp>
    <xdr:clientData/>
  </xdr:twoCellAnchor>
  <xdr:twoCellAnchor>
    <xdr:from>
      <xdr:col>2</xdr:col>
      <xdr:colOff>76200</xdr:colOff>
      <xdr:row>16</xdr:row>
      <xdr:rowOff>9525</xdr:rowOff>
    </xdr:from>
    <xdr:to>
      <xdr:col>4</xdr:col>
      <xdr:colOff>828675</xdr:colOff>
      <xdr:row>17</xdr:row>
      <xdr:rowOff>266700</xdr:rowOff>
    </xdr:to>
    <xdr:grpSp>
      <xdr:nvGrpSpPr>
        <xdr:cNvPr id="3" name="Group 3"/>
        <xdr:cNvGrpSpPr>
          <a:grpSpLocks/>
        </xdr:cNvGrpSpPr>
      </xdr:nvGrpSpPr>
      <xdr:grpSpPr>
        <a:xfrm>
          <a:off x="409575" y="4400550"/>
          <a:ext cx="4000500" cy="447675"/>
          <a:chOff x="8" y="110"/>
          <a:chExt cx="388" cy="29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8" y="113"/>
            <a:ext cx="361" cy="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INTRODUCIR MONTO EMISIÓN Y CUPON  A PAGAR, los que aparecen son solo un ejemplo.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73" y="110"/>
            <a:ext cx="23" cy="29"/>
          </a:xfrm>
          <a:custGeom>
            <a:pathLst>
              <a:path h="21600" w="21600">
                <a:moveTo>
                  <a:pt x="15429" y="0"/>
                </a:moveTo>
                <a:lnTo>
                  <a:pt x="9257" y="7200"/>
                </a:lnTo>
                <a:lnTo>
                  <a:pt x="12343" y="7200"/>
                </a:lnTo>
                <a:lnTo>
                  <a:pt x="12343" y="14400"/>
                </a:lnTo>
                <a:lnTo>
                  <a:pt x="0" y="14400"/>
                </a:lnTo>
                <a:lnTo>
                  <a:pt x="0" y="21600"/>
                </a:lnTo>
                <a:lnTo>
                  <a:pt x="18514" y="21600"/>
                </a:lnTo>
                <a:lnTo>
                  <a:pt x="18514" y="7200"/>
                </a:lnTo>
                <a:lnTo>
                  <a:pt x="21600" y="720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11</xdr:row>
      <xdr:rowOff>9525</xdr:rowOff>
    </xdr:from>
    <xdr:to>
      <xdr:col>8</xdr:col>
      <xdr:colOff>952500</xdr:colOff>
      <xdr:row>16</xdr:row>
      <xdr:rowOff>95250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143500" y="3419475"/>
          <a:ext cx="4686300" cy="10668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Supuestos bajo los cuales se ha realizado la simulación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La Emisión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cuenta con  una calificación de riesgo. Se asume que obtiene "A"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+Se emite para 5 años.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+Emisión a tasa fija (No reajustable)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Pago de intereses con periodicidad semestral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Emisión   paga capital al vencimiento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Ninguna tarifa incluye IVA. </a:t>
          </a:r>
        </a:p>
      </xdr:txBody>
    </xdr:sp>
    <xdr:clientData/>
  </xdr:twoCellAnchor>
  <xdr:twoCellAnchor>
    <xdr:from>
      <xdr:col>2</xdr:col>
      <xdr:colOff>914400</xdr:colOff>
      <xdr:row>30</xdr:row>
      <xdr:rowOff>95250</xdr:rowOff>
    </xdr:from>
    <xdr:to>
      <xdr:col>4</xdr:col>
      <xdr:colOff>790575</xdr:colOff>
      <xdr:row>34</xdr:row>
      <xdr:rowOff>190500</xdr:rowOff>
    </xdr:to>
    <xdr:sp>
      <xdr:nvSpPr>
        <xdr:cNvPr id="7" name="8 Rectángulo"/>
        <xdr:cNvSpPr>
          <a:spLocks/>
        </xdr:cNvSpPr>
      </xdr:nvSpPr>
      <xdr:spPr>
        <a:xfrm>
          <a:off x="1247775" y="7429500"/>
          <a:ext cx="3124200" cy="857250"/>
        </a:xfrm>
        <a:prstGeom prst="rect">
          <a:avLst/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Costos</a:t>
          </a:r>
          <a:r>
            <a:rPr lang="en-US" cap="none" sz="1100" b="1" i="0" u="none" baseline="0">
              <a:solidFill>
                <a:srgbClr val="000000"/>
              </a:solidFill>
            </a:rPr>
            <a:t> Estimados</a:t>
          </a:r>
          <a:r>
            <a:rPr lang="en-US" cap="none" sz="1100" b="0" i="0" u="none" baseline="0">
              <a:solidFill>
                <a:srgbClr val="000000"/>
              </a:solidFill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</a:rPr>
            <a:t>Los campos en color verde corresponden a costos estimados de las entidades que participan en el proceso de emisión; las mismas deberán ser negociadas  con cada entidad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</a:p>
      </xdr:txBody>
    </xdr:sp>
    <xdr:clientData/>
  </xdr:twoCellAnchor>
  <xdr:twoCellAnchor editAs="oneCell">
    <xdr:from>
      <xdr:col>7</xdr:col>
      <xdr:colOff>304800</xdr:colOff>
      <xdr:row>1</xdr:row>
      <xdr:rowOff>19050</xdr:rowOff>
    </xdr:from>
    <xdr:to>
      <xdr:col>9</xdr:col>
      <xdr:colOff>0</xdr:colOff>
      <xdr:row>3</xdr:row>
      <xdr:rowOff>190500</xdr:rowOff>
    </xdr:to>
    <xdr:pic>
      <xdr:nvPicPr>
        <xdr:cNvPr id="8" name="9 Imagen" descr="Nuevo Logo Bolsa de Valo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190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9"/>
  <sheetViews>
    <sheetView tabSelected="1" zoomScale="90" zoomScaleNormal="90" zoomScalePageLayoutView="0" workbookViewId="0" topLeftCell="A1">
      <selection activeCell="F7" sqref="F7"/>
    </sheetView>
  </sheetViews>
  <sheetFormatPr defaultColWidth="11.421875" defaultRowHeight="15"/>
  <cols>
    <col min="1" max="1" width="1.28515625" style="0" customWidth="1"/>
    <col min="2" max="2" width="3.7109375" style="0" customWidth="1"/>
    <col min="3" max="3" width="30.00390625" style="0" customWidth="1"/>
    <col min="4" max="4" width="18.7109375" style="0" customWidth="1"/>
    <col min="5" max="5" width="16.7109375" style="0" customWidth="1"/>
    <col min="6" max="6" width="31.7109375" style="0" customWidth="1"/>
    <col min="7" max="7" width="17.28125" style="0" customWidth="1"/>
    <col min="8" max="8" width="13.7109375" style="0" customWidth="1"/>
    <col min="9" max="9" width="14.421875" style="0" customWidth="1"/>
    <col min="10" max="10" width="4.421875" style="0" customWidth="1"/>
  </cols>
  <sheetData>
    <row r="1" spans="2:10" ht="15.75" thickBot="1">
      <c r="B1" s="112"/>
      <c r="C1" s="112"/>
      <c r="D1" s="112"/>
      <c r="E1" s="112"/>
      <c r="F1" s="112"/>
      <c r="G1" s="112"/>
      <c r="H1" s="112"/>
      <c r="I1" s="112"/>
      <c r="J1" s="112"/>
    </row>
    <row r="2" spans="2:10" ht="15">
      <c r="B2" s="108"/>
      <c r="C2" s="109"/>
      <c r="D2" s="109"/>
      <c r="E2" s="109"/>
      <c r="F2" s="109"/>
      <c r="G2" s="109"/>
      <c r="H2" s="109"/>
      <c r="I2" s="109"/>
      <c r="J2" s="110"/>
    </row>
    <row r="3" spans="2:10" ht="18" customHeight="1">
      <c r="B3" s="111"/>
      <c r="C3" s="114" t="s">
        <v>61</v>
      </c>
      <c r="D3" s="114"/>
      <c r="E3" s="114"/>
      <c r="F3" s="114"/>
      <c r="G3" s="114"/>
      <c r="H3" s="114"/>
      <c r="I3" s="115"/>
      <c r="J3" s="113"/>
    </row>
    <row r="4" spans="2:10" ht="18" customHeight="1" thickBot="1">
      <c r="B4" s="106"/>
      <c r="C4" s="116" t="s">
        <v>58</v>
      </c>
      <c r="D4" s="107"/>
      <c r="E4" s="107"/>
      <c r="F4" s="107"/>
      <c r="G4" s="107"/>
      <c r="H4" s="107"/>
      <c r="I4" s="107"/>
      <c r="J4" s="75"/>
    </row>
    <row r="5" spans="2:10" ht="18" customHeight="1" thickBot="1">
      <c r="B5" s="105"/>
      <c r="C5" s="116"/>
      <c r="D5" s="107"/>
      <c r="E5" s="107"/>
      <c r="F5" s="107"/>
      <c r="G5" s="107"/>
      <c r="H5" s="107"/>
      <c r="I5" s="107"/>
      <c r="J5" s="70"/>
    </row>
    <row r="6" spans="2:10" ht="74.25" customHeight="1" thickBot="1">
      <c r="B6" s="69"/>
      <c r="C6" s="117" t="s">
        <v>62</v>
      </c>
      <c r="D6" s="118"/>
      <c r="E6" s="118"/>
      <c r="F6" s="118"/>
      <c r="G6" s="118"/>
      <c r="H6" s="118"/>
      <c r="I6" s="119"/>
      <c r="J6" s="70"/>
    </row>
    <row r="7" spans="2:10" ht="15">
      <c r="B7" s="69"/>
      <c r="C7" s="13"/>
      <c r="D7" s="13"/>
      <c r="E7" s="13"/>
      <c r="F7" s="13"/>
      <c r="G7" s="13"/>
      <c r="H7" s="13"/>
      <c r="I7" s="13"/>
      <c r="J7" s="70"/>
    </row>
    <row r="8" spans="2:10" ht="15.75" thickBot="1">
      <c r="B8" s="69"/>
      <c r="C8" s="13"/>
      <c r="D8" s="13"/>
      <c r="E8" s="13"/>
      <c r="F8" s="13"/>
      <c r="G8" s="13"/>
      <c r="H8" s="13"/>
      <c r="I8" s="13"/>
      <c r="J8" s="70"/>
    </row>
    <row r="9" spans="2:10" ht="48.75" customHeight="1" thickBot="1">
      <c r="B9" s="69"/>
      <c r="C9" s="120" t="s">
        <v>48</v>
      </c>
      <c r="D9" s="121"/>
      <c r="E9" s="122"/>
      <c r="F9" s="13"/>
      <c r="G9" s="13"/>
      <c r="H9" s="13"/>
      <c r="I9" s="13"/>
      <c r="J9" s="70"/>
    </row>
    <row r="10" spans="2:10" ht="15">
      <c r="B10" s="69"/>
      <c r="C10" s="13"/>
      <c r="D10" s="13"/>
      <c r="E10" s="13"/>
      <c r="F10" s="13"/>
      <c r="G10" s="13"/>
      <c r="H10" s="13"/>
      <c r="I10" s="13"/>
      <c r="J10" s="70"/>
    </row>
    <row r="11" spans="2:10" ht="15">
      <c r="B11" s="69"/>
      <c r="C11" s="13"/>
      <c r="D11" s="13"/>
      <c r="E11" s="13"/>
      <c r="F11" s="13"/>
      <c r="G11" s="13"/>
      <c r="H11" s="13"/>
      <c r="I11" s="13"/>
      <c r="J11" s="70"/>
    </row>
    <row r="12" spans="2:10" ht="15.75" thickBot="1">
      <c r="B12" s="69"/>
      <c r="C12" s="54"/>
      <c r="D12" s="38" t="s">
        <v>0</v>
      </c>
      <c r="E12" s="54"/>
      <c r="F12" s="54"/>
      <c r="G12" s="54"/>
      <c r="H12" s="54"/>
      <c r="I12" s="54"/>
      <c r="J12" s="70"/>
    </row>
    <row r="13" spans="2:10" ht="15.75" thickBot="1">
      <c r="B13" s="69"/>
      <c r="C13" s="62" t="s">
        <v>51</v>
      </c>
      <c r="D13" s="15" t="s">
        <v>1</v>
      </c>
      <c r="E13" s="15" t="s">
        <v>52</v>
      </c>
      <c r="F13" s="16"/>
      <c r="G13" s="16"/>
      <c r="H13" s="54"/>
      <c r="I13" s="54"/>
      <c r="J13" s="70"/>
    </row>
    <row r="14" spans="2:10" ht="15">
      <c r="B14" s="69"/>
      <c r="C14" s="17" t="s">
        <v>2</v>
      </c>
      <c r="D14" s="4">
        <f>+SUM(E14:G14)</f>
        <v>10000000</v>
      </c>
      <c r="E14" s="5">
        <v>10000000</v>
      </c>
      <c r="F14" s="1"/>
      <c r="G14" s="1"/>
      <c r="H14" s="54"/>
      <c r="I14" s="54"/>
      <c r="J14" s="70"/>
    </row>
    <row r="15" spans="2:10" ht="15">
      <c r="B15" s="69"/>
      <c r="C15" s="18" t="s">
        <v>3</v>
      </c>
      <c r="D15" s="6">
        <f>+(E15*(E14/D14))+(F15*(F14/D14))+(G15*(G14/D14))</f>
        <v>0.06</v>
      </c>
      <c r="E15" s="19">
        <v>0.06</v>
      </c>
      <c r="F15" s="20"/>
      <c r="G15" s="21"/>
      <c r="H15" s="54"/>
      <c r="I15" s="54"/>
      <c r="J15" s="70"/>
    </row>
    <row r="16" spans="2:10" ht="15.75" thickBot="1">
      <c r="B16" s="69"/>
      <c r="C16" s="22" t="s">
        <v>4</v>
      </c>
      <c r="D16" s="23">
        <v>5</v>
      </c>
      <c r="E16" s="24"/>
      <c r="F16" s="25"/>
      <c r="G16" s="26"/>
      <c r="H16" s="54"/>
      <c r="I16" s="54"/>
      <c r="J16" s="70"/>
    </row>
    <row r="17" spans="2:10" ht="15">
      <c r="B17" s="69"/>
      <c r="C17" s="54"/>
      <c r="D17" s="49"/>
      <c r="E17" s="49"/>
      <c r="F17" s="49"/>
      <c r="G17" s="54"/>
      <c r="H17" s="54"/>
      <c r="I17" s="54"/>
      <c r="J17" s="70"/>
    </row>
    <row r="18" spans="2:10" ht="24.75" customHeight="1" thickBot="1">
      <c r="B18" s="69"/>
      <c r="C18" s="54"/>
      <c r="D18" s="49"/>
      <c r="E18" s="49"/>
      <c r="F18" s="49"/>
      <c r="G18" s="54"/>
      <c r="H18" s="54"/>
      <c r="I18" s="54"/>
      <c r="J18" s="70"/>
    </row>
    <row r="19" spans="2:10" ht="15.75" thickBot="1">
      <c r="B19" s="69"/>
      <c r="C19" s="27" t="s">
        <v>5</v>
      </c>
      <c r="D19" s="28"/>
      <c r="E19" s="28"/>
      <c r="F19" s="28"/>
      <c r="G19" s="29"/>
      <c r="H19" s="54"/>
      <c r="I19" s="54"/>
      <c r="J19" s="70"/>
    </row>
    <row r="20" spans="2:10" ht="15">
      <c r="B20" s="69"/>
      <c r="C20" s="27" t="s">
        <v>6</v>
      </c>
      <c r="D20" s="28"/>
      <c r="E20" s="57" t="s">
        <v>7</v>
      </c>
      <c r="F20" s="30" t="s">
        <v>8</v>
      </c>
      <c r="G20" s="63"/>
      <c r="H20" s="64" t="s">
        <v>7</v>
      </c>
      <c r="I20" s="54"/>
      <c r="J20" s="70"/>
    </row>
    <row r="21" spans="2:10" ht="15">
      <c r="B21" s="69"/>
      <c r="C21" s="31" t="s">
        <v>9</v>
      </c>
      <c r="D21" s="1">
        <v>250</v>
      </c>
      <c r="E21" s="25" t="s">
        <v>10</v>
      </c>
      <c r="F21" s="31" t="s">
        <v>11</v>
      </c>
      <c r="G21" s="1">
        <f>+IF(D16&lt;=5,IF(D14*0.00025&lt;500,500,IF(D14*0.00025&gt;=8000,8000,D14*0.00025)),IF(D14*0.0002&lt;500,500,IF(D14*0.0002&gt;=8000,8000,D14*0.0002)))</f>
        <v>2500</v>
      </c>
      <c r="H21" s="65" t="s">
        <v>49</v>
      </c>
      <c r="I21" s="54"/>
      <c r="J21" s="70"/>
    </row>
    <row r="22" spans="2:10" ht="15">
      <c r="B22" s="69"/>
      <c r="C22" s="31"/>
      <c r="D22" s="1"/>
      <c r="E22" s="25"/>
      <c r="F22" s="32"/>
      <c r="G22" s="26"/>
      <c r="H22" s="66"/>
      <c r="I22" s="54"/>
      <c r="J22" s="70"/>
    </row>
    <row r="23" spans="2:10" ht="15">
      <c r="B23" s="69"/>
      <c r="C23" s="31" t="s">
        <v>12</v>
      </c>
      <c r="D23" s="55">
        <v>20000</v>
      </c>
      <c r="E23" s="25" t="s">
        <v>13</v>
      </c>
      <c r="F23" s="33" t="s">
        <v>14</v>
      </c>
      <c r="G23" s="26"/>
      <c r="H23" s="66"/>
      <c r="I23" s="54"/>
      <c r="J23" s="70"/>
    </row>
    <row r="24" spans="2:10" ht="15">
      <c r="B24" s="69"/>
      <c r="C24" s="31" t="s">
        <v>15</v>
      </c>
      <c r="D24" s="55">
        <f>0.1%*E14</f>
        <v>10000</v>
      </c>
      <c r="E24" s="25" t="s">
        <v>16</v>
      </c>
      <c r="F24" s="31" t="s">
        <v>55</v>
      </c>
      <c r="G24" s="60">
        <v>0.00125</v>
      </c>
      <c r="H24" s="65" t="s">
        <v>50</v>
      </c>
      <c r="I24" s="59"/>
      <c r="J24" s="70"/>
    </row>
    <row r="25" spans="2:10" ht="15">
      <c r="B25" s="69"/>
      <c r="C25" s="31" t="s">
        <v>17</v>
      </c>
      <c r="D25" s="55">
        <v>250</v>
      </c>
      <c r="E25" s="26" t="s">
        <v>16</v>
      </c>
      <c r="F25" s="31" t="s">
        <v>54</v>
      </c>
      <c r="G25" s="61">
        <v>0.0015</v>
      </c>
      <c r="H25" s="65" t="s">
        <v>50</v>
      </c>
      <c r="I25" s="54"/>
      <c r="J25" s="70"/>
    </row>
    <row r="26" spans="2:10" ht="15">
      <c r="B26" s="69"/>
      <c r="C26" s="31" t="s">
        <v>18</v>
      </c>
      <c r="D26" s="2">
        <v>0</v>
      </c>
      <c r="E26" s="25"/>
      <c r="F26" s="31"/>
      <c r="G26" s="26"/>
      <c r="H26" s="66"/>
      <c r="I26" s="54"/>
      <c r="J26" s="70"/>
    </row>
    <row r="27" spans="2:10" ht="15">
      <c r="B27" s="69"/>
      <c r="C27" s="31" t="s">
        <v>19</v>
      </c>
      <c r="D27" s="1">
        <v>100</v>
      </c>
      <c r="E27" s="25" t="s">
        <v>20</v>
      </c>
      <c r="F27" s="34" t="s">
        <v>21</v>
      </c>
      <c r="G27" s="25"/>
      <c r="H27" s="66"/>
      <c r="I27" s="54"/>
      <c r="J27" s="70"/>
    </row>
    <row r="28" spans="2:10" ht="15">
      <c r="B28" s="69"/>
      <c r="C28" s="31" t="s">
        <v>22</v>
      </c>
      <c r="D28" s="56">
        <v>1145</v>
      </c>
      <c r="E28" s="25" t="s">
        <v>16</v>
      </c>
      <c r="F28" s="34"/>
      <c r="G28" s="25"/>
      <c r="H28" s="66"/>
      <c r="I28" s="54"/>
      <c r="J28" s="70"/>
    </row>
    <row r="29" spans="2:10" ht="15">
      <c r="B29" s="69"/>
      <c r="C29" s="34" t="s">
        <v>23</v>
      </c>
      <c r="D29" s="25"/>
      <c r="E29" s="25"/>
      <c r="F29" s="31" t="s">
        <v>56</v>
      </c>
      <c r="G29" s="60">
        <v>0.0003</v>
      </c>
      <c r="H29" s="65" t="s">
        <v>49</v>
      </c>
      <c r="I29" s="54"/>
      <c r="J29" s="70"/>
    </row>
    <row r="30" spans="2:10" ht="26.25" thickBot="1">
      <c r="B30" s="69"/>
      <c r="C30" s="77" t="s">
        <v>59</v>
      </c>
      <c r="D30" s="3">
        <v>575</v>
      </c>
      <c r="E30" s="58" t="s">
        <v>13</v>
      </c>
      <c r="F30" s="35" t="s">
        <v>53</v>
      </c>
      <c r="G30" s="67">
        <v>1E-05</v>
      </c>
      <c r="H30" s="68" t="s">
        <v>50</v>
      </c>
      <c r="I30" s="54"/>
      <c r="J30" s="70"/>
    </row>
    <row r="31" spans="2:10" ht="15">
      <c r="B31" s="69"/>
      <c r="C31" s="54"/>
      <c r="D31" s="54"/>
      <c r="E31" s="49"/>
      <c r="F31" s="54"/>
      <c r="G31" s="54"/>
      <c r="H31" s="54"/>
      <c r="I31" s="54"/>
      <c r="J31" s="70"/>
    </row>
    <row r="32" spans="2:10" ht="15">
      <c r="B32" s="69"/>
      <c r="C32" s="54"/>
      <c r="D32" s="54"/>
      <c r="E32" s="49"/>
      <c r="F32" s="54"/>
      <c r="G32" s="54"/>
      <c r="H32" s="54"/>
      <c r="I32" s="54"/>
      <c r="J32" s="70"/>
    </row>
    <row r="33" spans="2:10" ht="15">
      <c r="B33" s="69"/>
      <c r="C33" s="54"/>
      <c r="D33" s="54"/>
      <c r="E33" s="49"/>
      <c r="F33" s="49"/>
      <c r="G33" s="54"/>
      <c r="H33" s="54"/>
      <c r="I33" s="54"/>
      <c r="J33" s="70"/>
    </row>
    <row r="34" spans="2:10" ht="15">
      <c r="B34" s="69"/>
      <c r="C34" s="54"/>
      <c r="D34" s="54"/>
      <c r="E34" s="49"/>
      <c r="F34" s="49"/>
      <c r="G34" s="54"/>
      <c r="H34" s="54"/>
      <c r="I34" s="54"/>
      <c r="J34" s="70"/>
    </row>
    <row r="35" spans="2:10" ht="15">
      <c r="B35" s="69"/>
      <c r="C35" s="54"/>
      <c r="D35" s="54"/>
      <c r="E35" s="49"/>
      <c r="F35" s="49"/>
      <c r="G35" s="54"/>
      <c r="H35" s="54"/>
      <c r="I35" s="54"/>
      <c r="J35" s="70"/>
    </row>
    <row r="36" spans="2:10" ht="15">
      <c r="B36" s="69"/>
      <c r="C36" s="54"/>
      <c r="D36" s="54"/>
      <c r="E36" s="49"/>
      <c r="F36" s="76"/>
      <c r="G36" s="54"/>
      <c r="H36" s="54"/>
      <c r="I36" s="54"/>
      <c r="J36" s="70"/>
    </row>
    <row r="37" spans="2:10" ht="15">
      <c r="B37" s="69"/>
      <c r="C37" s="54"/>
      <c r="D37" s="36" t="s">
        <v>57</v>
      </c>
      <c r="E37" s="36"/>
      <c r="F37" s="37"/>
      <c r="G37" s="38"/>
      <c r="H37" s="54"/>
      <c r="I37" s="54"/>
      <c r="J37" s="70"/>
    </row>
    <row r="38" spans="2:10" ht="15.75" thickBot="1">
      <c r="B38" s="69"/>
      <c r="C38" s="38"/>
      <c r="D38" s="71"/>
      <c r="E38" s="37"/>
      <c r="F38" s="49"/>
      <c r="G38" s="49"/>
      <c r="H38" s="49"/>
      <c r="I38" s="49"/>
      <c r="J38" s="70"/>
    </row>
    <row r="39" spans="2:10" ht="15">
      <c r="B39" s="69"/>
      <c r="C39" s="39" t="s">
        <v>24</v>
      </c>
      <c r="D39" s="40">
        <v>0</v>
      </c>
      <c r="E39" s="40">
        <v>1</v>
      </c>
      <c r="F39" s="40">
        <v>2</v>
      </c>
      <c r="G39" s="40">
        <v>3</v>
      </c>
      <c r="H39" s="40">
        <v>4</v>
      </c>
      <c r="I39" s="41">
        <v>5</v>
      </c>
      <c r="J39" s="70"/>
    </row>
    <row r="40" spans="2:10" ht="15">
      <c r="B40" s="69"/>
      <c r="C40" s="42"/>
      <c r="D40" s="43"/>
      <c r="E40" s="43"/>
      <c r="F40" s="43"/>
      <c r="G40" s="43"/>
      <c r="H40" s="43"/>
      <c r="I40" s="44"/>
      <c r="J40" s="70"/>
    </row>
    <row r="41" spans="2:10" ht="15">
      <c r="B41" s="69"/>
      <c r="C41" s="45" t="str">
        <f>+C14</f>
        <v>Monto de la emisión</v>
      </c>
      <c r="D41" s="8">
        <f>+D14</f>
        <v>10000000</v>
      </c>
      <c r="E41" s="9"/>
      <c r="F41" s="9"/>
      <c r="G41" s="9"/>
      <c r="H41" s="9"/>
      <c r="I41" s="10">
        <f>-D14</f>
        <v>-10000000</v>
      </c>
      <c r="J41" s="70"/>
    </row>
    <row r="42" spans="2:10" ht="15">
      <c r="B42" s="69"/>
      <c r="C42" s="45" t="str">
        <f>+C19</f>
        <v>Costos Iniciales:</v>
      </c>
      <c r="D42" s="11"/>
      <c r="E42" s="11"/>
      <c r="F42" s="11"/>
      <c r="G42" s="11"/>
      <c r="H42" s="11"/>
      <c r="I42" s="12"/>
      <c r="J42" s="70"/>
    </row>
    <row r="43" spans="2:10" ht="15">
      <c r="B43" s="69"/>
      <c r="C43" s="45" t="s">
        <v>25</v>
      </c>
      <c r="D43" s="8">
        <f>-D21</f>
        <v>-250</v>
      </c>
      <c r="E43" s="9"/>
      <c r="F43" s="9"/>
      <c r="G43" s="9"/>
      <c r="H43" s="9"/>
      <c r="I43" s="10"/>
      <c r="J43" s="70"/>
    </row>
    <row r="44" spans="2:10" ht="15">
      <c r="B44" s="69"/>
      <c r="C44" s="45" t="s">
        <v>26</v>
      </c>
      <c r="D44" s="11">
        <f>-D23</f>
        <v>-20000</v>
      </c>
      <c r="E44" s="11">
        <f>+D44</f>
        <v>-20000</v>
      </c>
      <c r="F44" s="11">
        <f>+E44</f>
        <v>-20000</v>
      </c>
      <c r="G44" s="11">
        <f>+F44</f>
        <v>-20000</v>
      </c>
      <c r="H44" s="11">
        <f>+G44</f>
        <v>-20000</v>
      </c>
      <c r="I44" s="12">
        <f>+H44</f>
        <v>-20000</v>
      </c>
      <c r="J44" s="70"/>
    </row>
    <row r="45" spans="2:10" ht="15">
      <c r="B45" s="69"/>
      <c r="C45" s="45" t="s">
        <v>27</v>
      </c>
      <c r="D45" s="8">
        <f>-D27</f>
        <v>-100</v>
      </c>
      <c r="E45" s="9"/>
      <c r="F45" s="9"/>
      <c r="G45" s="9"/>
      <c r="H45" s="9"/>
      <c r="I45" s="10"/>
      <c r="J45" s="70"/>
    </row>
    <row r="46" spans="2:10" ht="15">
      <c r="B46" s="69"/>
      <c r="C46" s="45" t="s">
        <v>28</v>
      </c>
      <c r="D46" s="11">
        <f>-G21</f>
        <v>-2500</v>
      </c>
      <c r="E46" s="11"/>
      <c r="F46" s="11"/>
      <c r="G46" s="11"/>
      <c r="H46" s="11"/>
      <c r="I46" s="12"/>
      <c r="J46" s="70"/>
    </row>
    <row r="47" spans="2:10" ht="15">
      <c r="B47" s="69"/>
      <c r="C47" s="45" t="s">
        <v>15</v>
      </c>
      <c r="D47" s="8">
        <f>-D24</f>
        <v>-10000</v>
      </c>
      <c r="E47" s="9"/>
      <c r="F47" s="9"/>
      <c r="G47" s="9"/>
      <c r="H47" s="9"/>
      <c r="I47" s="10"/>
      <c r="J47" s="70"/>
    </row>
    <row r="48" spans="2:10" ht="15">
      <c r="B48" s="69"/>
      <c r="C48" s="45" t="s">
        <v>29</v>
      </c>
      <c r="D48" s="11">
        <f>-D28</f>
        <v>-1145</v>
      </c>
      <c r="E48" s="11"/>
      <c r="F48" s="11"/>
      <c r="G48" s="11"/>
      <c r="H48" s="11"/>
      <c r="I48" s="12"/>
      <c r="J48" s="70"/>
    </row>
    <row r="49" spans="2:10" ht="15">
      <c r="B49" s="69"/>
      <c r="C49" s="45" t="s">
        <v>30</v>
      </c>
      <c r="D49" s="8">
        <f>-D25</f>
        <v>-250</v>
      </c>
      <c r="E49" s="9"/>
      <c r="F49" s="9"/>
      <c r="G49" s="9"/>
      <c r="H49" s="9"/>
      <c r="I49" s="10"/>
      <c r="J49" s="70"/>
    </row>
    <row r="50" spans="2:10" ht="15">
      <c r="B50" s="69"/>
      <c r="C50" s="45" t="s">
        <v>31</v>
      </c>
      <c r="D50" s="11"/>
      <c r="E50" s="11">
        <f>-(($E$14*$E$15)+($F$14*$F$15)+($G$14*$G$15))</f>
        <v>-600000</v>
      </c>
      <c r="F50" s="11">
        <f>-(($E$14*$E$15)+($F$14*$F$15)+($G$14*$G$15))</f>
        <v>-600000</v>
      </c>
      <c r="G50" s="11">
        <f>-(($E$14*$E$15)+($F$14*$F$15)+($G$14*$G$15))</f>
        <v>-600000</v>
      </c>
      <c r="H50" s="11">
        <f>-(($E$14*$E$15)+($F$14*$F$15)+($G$14*$G$15))</f>
        <v>-600000</v>
      </c>
      <c r="I50" s="12">
        <f>-(($E$14*$E$15)+($F$14*$F$15)+($G$14*$G$15))</f>
        <v>-600000</v>
      </c>
      <c r="J50" s="70"/>
    </row>
    <row r="51" spans="2:10" ht="15">
      <c r="B51" s="69"/>
      <c r="C51" s="45"/>
      <c r="D51" s="8"/>
      <c r="E51" s="9"/>
      <c r="F51" s="9"/>
      <c r="G51" s="9"/>
      <c r="H51" s="9"/>
      <c r="I51" s="10"/>
      <c r="J51" s="70"/>
    </row>
    <row r="52" spans="2:10" ht="15">
      <c r="B52" s="69"/>
      <c r="C52" s="45" t="s">
        <v>32</v>
      </c>
      <c r="D52" s="11"/>
      <c r="E52" s="11"/>
      <c r="F52" s="11"/>
      <c r="G52" s="11"/>
      <c r="H52" s="11"/>
      <c r="I52" s="12"/>
      <c r="J52" s="70"/>
    </row>
    <row r="53" spans="2:10" ht="15">
      <c r="B53" s="69"/>
      <c r="C53" s="45" t="str">
        <f>+F24</f>
        <v>Bolsa (Mercado  Primaria)</v>
      </c>
      <c r="D53" s="8">
        <f>+D14*G24*(360/360)*(-1)</f>
        <v>-12500</v>
      </c>
      <c r="E53" s="9"/>
      <c r="F53" s="9"/>
      <c r="G53" s="9"/>
      <c r="H53" s="9"/>
      <c r="I53" s="10"/>
      <c r="J53" s="70"/>
    </row>
    <row r="54" spans="2:10" ht="15">
      <c r="B54" s="69"/>
      <c r="C54" s="45" t="str">
        <f>+F25</f>
        <v>Comisión  Casas (Intermediación)</v>
      </c>
      <c r="D54" s="11">
        <f>-D14*G25</f>
        <v>-15000</v>
      </c>
      <c r="E54" s="11"/>
      <c r="F54" s="11"/>
      <c r="G54" s="11"/>
      <c r="H54" s="11"/>
      <c r="I54" s="12"/>
      <c r="J54" s="70"/>
    </row>
    <row r="55" spans="2:10" ht="15">
      <c r="B55" s="69"/>
      <c r="C55" s="45" t="str">
        <f>+C30</f>
        <v>Cuota de mantenimiento  Anual Bolsa</v>
      </c>
      <c r="D55" s="8"/>
      <c r="E55" s="9">
        <f>-$D$30</f>
        <v>-575</v>
      </c>
      <c r="F55" s="9">
        <f>-$D$30</f>
        <v>-575</v>
      </c>
      <c r="G55" s="9">
        <f>-$D$30</f>
        <v>-575</v>
      </c>
      <c r="H55" s="9">
        <f>-$D$30</f>
        <v>-575</v>
      </c>
      <c r="I55" s="10">
        <f>-$D$30</f>
        <v>-575</v>
      </c>
      <c r="J55" s="70"/>
    </row>
    <row r="56" spans="2:10" ht="15">
      <c r="B56" s="69"/>
      <c r="C56" s="45"/>
      <c r="D56" s="11"/>
      <c r="E56" s="11"/>
      <c r="F56" s="11"/>
      <c r="G56" s="11"/>
      <c r="H56" s="11"/>
      <c r="I56" s="12"/>
      <c r="J56" s="70"/>
    </row>
    <row r="57" spans="2:10" ht="15">
      <c r="B57" s="69"/>
      <c r="C57" s="45" t="str">
        <f>+F27</f>
        <v>Costos Cedeval:</v>
      </c>
      <c r="D57" s="8"/>
      <c r="E57" s="9"/>
      <c r="F57" s="9"/>
      <c r="G57" s="9"/>
      <c r="H57" s="9"/>
      <c r="I57" s="10"/>
      <c r="J57" s="70"/>
    </row>
    <row r="58" spans="2:10" ht="15">
      <c r="B58" s="69"/>
      <c r="C58" s="45" t="str">
        <f>+F29</f>
        <v>Comisión por Depósito (primario)</v>
      </c>
      <c r="D58" s="11">
        <f>IF(D14*G29&gt;4500,4500,D14*G29)*(-1)</f>
        <v>-2999.9999999999995</v>
      </c>
      <c r="E58" s="11"/>
      <c r="F58" s="11"/>
      <c r="G58" s="11"/>
      <c r="H58" s="11"/>
      <c r="I58" s="12"/>
      <c r="J58" s="70"/>
    </row>
    <row r="59" spans="2:10" ht="15">
      <c r="B59" s="69"/>
      <c r="C59" s="45" t="str">
        <f>+F30</f>
        <v>Comisión  por Transferencia </v>
      </c>
      <c r="D59" s="8">
        <f>+D14*G30*(-1)</f>
        <v>-100.00000000000001</v>
      </c>
      <c r="E59" s="9"/>
      <c r="F59" s="9"/>
      <c r="G59" s="9"/>
      <c r="H59" s="9"/>
      <c r="I59" s="10"/>
      <c r="J59" s="70"/>
    </row>
    <row r="60" spans="2:10" ht="15">
      <c r="B60" s="69"/>
      <c r="C60" s="45"/>
      <c r="D60" s="11"/>
      <c r="E60" s="11"/>
      <c r="F60" s="11"/>
      <c r="G60" s="11"/>
      <c r="H60" s="11"/>
      <c r="I60" s="12"/>
      <c r="J60" s="70"/>
    </row>
    <row r="61" spans="2:10" ht="15">
      <c r="B61" s="69"/>
      <c r="C61" s="42" t="s">
        <v>33</v>
      </c>
      <c r="D61" s="11">
        <f aca="true" t="shared" si="0" ref="D61:I61">+SUM(D41:D59)</f>
        <v>9935155</v>
      </c>
      <c r="E61" s="11">
        <f t="shared" si="0"/>
        <v>-620575</v>
      </c>
      <c r="F61" s="11">
        <f t="shared" si="0"/>
        <v>-620575</v>
      </c>
      <c r="G61" s="11">
        <f t="shared" si="0"/>
        <v>-620575</v>
      </c>
      <c r="H61" s="11">
        <f t="shared" si="0"/>
        <v>-620575</v>
      </c>
      <c r="I61" s="12">
        <f t="shared" si="0"/>
        <v>-10620575</v>
      </c>
      <c r="J61" s="70"/>
    </row>
    <row r="62" spans="2:10" ht="15">
      <c r="B62" s="69"/>
      <c r="C62" s="42"/>
      <c r="D62" s="46"/>
      <c r="E62" s="46"/>
      <c r="F62" s="46"/>
      <c r="G62" s="46"/>
      <c r="H62" s="46"/>
      <c r="I62" s="47"/>
      <c r="J62" s="70"/>
    </row>
    <row r="63" spans="2:10" ht="15">
      <c r="B63" s="69"/>
      <c r="C63" s="42"/>
      <c r="D63" s="46"/>
      <c r="E63" s="48"/>
      <c r="F63" s="48"/>
      <c r="G63" s="46"/>
      <c r="H63" s="46"/>
      <c r="I63" s="47"/>
      <c r="J63" s="70"/>
    </row>
    <row r="64" spans="2:10" ht="15.75" thickBot="1">
      <c r="B64" s="69"/>
      <c r="C64" s="42" t="s">
        <v>34</v>
      </c>
      <c r="D64" s="46"/>
      <c r="E64" s="43"/>
      <c r="F64" s="43"/>
      <c r="G64" s="43"/>
      <c r="H64" s="43"/>
      <c r="I64" s="44"/>
      <c r="J64" s="70"/>
    </row>
    <row r="65" spans="2:10" ht="22.5" customHeight="1" thickBot="1">
      <c r="B65" s="69"/>
      <c r="C65" s="82" t="s">
        <v>35</v>
      </c>
      <c r="D65" s="83">
        <f>+IRR(D61:I61)</f>
        <v>0.06361205416642864</v>
      </c>
      <c r="E65" s="84" t="s">
        <v>36</v>
      </c>
      <c r="F65" s="85"/>
      <c r="G65" s="83">
        <f>+D65-D15</f>
        <v>0.003612054166428638</v>
      </c>
      <c r="H65" s="78"/>
      <c r="I65" s="79"/>
      <c r="J65" s="70"/>
    </row>
    <row r="66" spans="2:10" ht="15.75">
      <c r="B66" s="69"/>
      <c r="C66" s="54" t="s">
        <v>37</v>
      </c>
      <c r="D66" s="7"/>
      <c r="E66" s="49"/>
      <c r="F66" s="49"/>
      <c r="G66" s="49"/>
      <c r="H66" s="49"/>
      <c r="I66" s="49"/>
      <c r="J66" s="70"/>
    </row>
    <row r="67" spans="2:10" ht="15.75">
      <c r="B67" s="69"/>
      <c r="C67" s="54"/>
      <c r="D67" s="7"/>
      <c r="E67" s="49"/>
      <c r="F67" s="49"/>
      <c r="G67" s="49"/>
      <c r="H67" s="49"/>
      <c r="I67" s="49"/>
      <c r="J67" s="70"/>
    </row>
    <row r="68" spans="2:10" ht="15.75" thickBot="1">
      <c r="B68" s="69"/>
      <c r="C68" s="54"/>
      <c r="D68" s="54"/>
      <c r="E68" s="50" t="s">
        <v>38</v>
      </c>
      <c r="F68" s="51"/>
      <c r="G68" s="52"/>
      <c r="H68" s="54"/>
      <c r="I68" s="54"/>
      <c r="J68" s="70"/>
    </row>
    <row r="69" spans="2:10" ht="15.75" thickBot="1">
      <c r="B69" s="69"/>
      <c r="C69" s="38"/>
      <c r="D69" s="71"/>
      <c r="E69" s="37"/>
      <c r="F69" s="49"/>
      <c r="G69" s="49"/>
      <c r="H69" s="49"/>
      <c r="I69" s="49"/>
      <c r="J69" s="70"/>
    </row>
    <row r="70" spans="2:10" ht="15.75" thickBot="1">
      <c r="B70" s="69"/>
      <c r="C70" s="86" t="s">
        <v>24</v>
      </c>
      <c r="D70" s="87">
        <v>0</v>
      </c>
      <c r="E70" s="88">
        <v>1</v>
      </c>
      <c r="F70" s="88">
        <v>2</v>
      </c>
      <c r="G70" s="88">
        <v>3</v>
      </c>
      <c r="H70" s="88">
        <v>4</v>
      </c>
      <c r="I70" s="88">
        <v>5</v>
      </c>
      <c r="J70" s="70"/>
    </row>
    <row r="71" spans="2:10" ht="15">
      <c r="B71" s="69"/>
      <c r="C71" s="89"/>
      <c r="D71" s="90"/>
      <c r="E71" s="91"/>
      <c r="F71" s="91"/>
      <c r="G71" s="91"/>
      <c r="H71" s="91"/>
      <c r="I71" s="91"/>
      <c r="J71" s="70"/>
    </row>
    <row r="72" spans="2:10" ht="15">
      <c r="B72" s="69"/>
      <c r="C72" s="92" t="s">
        <v>39</v>
      </c>
      <c r="D72" s="93">
        <f>+D14</f>
        <v>10000000</v>
      </c>
      <c r="E72" s="94"/>
      <c r="F72" s="94"/>
      <c r="G72" s="94"/>
      <c r="H72" s="94"/>
      <c r="I72" s="94">
        <f>+I41</f>
        <v>-10000000</v>
      </c>
      <c r="J72" s="70"/>
    </row>
    <row r="73" spans="2:10" ht="15">
      <c r="B73" s="69"/>
      <c r="C73" s="95" t="s">
        <v>40</v>
      </c>
      <c r="D73" s="96"/>
      <c r="E73" s="97"/>
      <c r="F73" s="97"/>
      <c r="G73" s="97"/>
      <c r="H73" s="97"/>
      <c r="I73" s="97"/>
      <c r="J73" s="70"/>
    </row>
    <row r="74" spans="2:10" ht="15">
      <c r="B74" s="69"/>
      <c r="C74" s="89" t="s">
        <v>41</v>
      </c>
      <c r="D74" s="98">
        <f>+SUM(D43:D49)</f>
        <v>-34245</v>
      </c>
      <c r="E74" s="99"/>
      <c r="F74" s="99"/>
      <c r="G74" s="99"/>
      <c r="H74" s="99"/>
      <c r="I74" s="99"/>
      <c r="J74" s="70"/>
    </row>
    <row r="75" spans="2:10" ht="15">
      <c r="B75" s="69"/>
      <c r="C75" s="89" t="s">
        <v>42</v>
      </c>
      <c r="D75" s="98">
        <f>+D53+D54+D58+D59</f>
        <v>-30600</v>
      </c>
      <c r="E75" s="99"/>
      <c r="F75" s="99"/>
      <c r="G75" s="99"/>
      <c r="H75" s="99"/>
      <c r="I75" s="99"/>
      <c r="J75" s="70"/>
    </row>
    <row r="76" spans="2:10" ht="15">
      <c r="B76" s="69"/>
      <c r="C76" s="89" t="s">
        <v>26</v>
      </c>
      <c r="D76" s="98"/>
      <c r="E76" s="100">
        <f>+E44</f>
        <v>-20000</v>
      </c>
      <c r="F76" s="100">
        <f>+F44</f>
        <v>-20000</v>
      </c>
      <c r="G76" s="100">
        <f>+G44</f>
        <v>-20000</v>
      </c>
      <c r="H76" s="100">
        <f>+H44</f>
        <v>-20000</v>
      </c>
      <c r="I76" s="100">
        <f>+I44</f>
        <v>-20000</v>
      </c>
      <c r="J76" s="70"/>
    </row>
    <row r="77" spans="2:10" ht="15">
      <c r="B77" s="69"/>
      <c r="C77" s="89" t="s">
        <v>43</v>
      </c>
      <c r="D77" s="98"/>
      <c r="E77" s="99">
        <f>+E55</f>
        <v>-575</v>
      </c>
      <c r="F77" s="99">
        <f>+F55</f>
        <v>-575</v>
      </c>
      <c r="G77" s="99">
        <f>+G55</f>
        <v>-575</v>
      </c>
      <c r="H77" s="99">
        <f>+H55</f>
        <v>-575</v>
      </c>
      <c r="I77" s="99">
        <f>+I55</f>
        <v>-575</v>
      </c>
      <c r="J77" s="70"/>
    </row>
    <row r="78" spans="2:10" ht="15">
      <c r="B78" s="69"/>
      <c r="C78" s="89"/>
      <c r="D78" s="98"/>
      <c r="E78" s="99"/>
      <c r="F78" s="99"/>
      <c r="G78" s="99"/>
      <c r="H78" s="99"/>
      <c r="I78" s="99"/>
      <c r="J78" s="70"/>
    </row>
    <row r="79" spans="2:10" ht="15">
      <c r="B79" s="69"/>
      <c r="C79" s="89" t="s">
        <v>44</v>
      </c>
      <c r="D79" s="98">
        <f>+E14</f>
        <v>10000000</v>
      </c>
      <c r="E79" s="100">
        <f>+E50</f>
        <v>-600000</v>
      </c>
      <c r="F79" s="100">
        <f>+F50</f>
        <v>-600000</v>
      </c>
      <c r="G79" s="100">
        <f>+G50</f>
        <v>-600000</v>
      </c>
      <c r="H79" s="100">
        <f>+H50</f>
        <v>-600000</v>
      </c>
      <c r="I79" s="100">
        <f>+I50</f>
        <v>-600000</v>
      </c>
      <c r="J79" s="70"/>
    </row>
    <row r="80" spans="2:10" ht="15">
      <c r="B80" s="69"/>
      <c r="C80" s="89" t="s">
        <v>45</v>
      </c>
      <c r="D80" s="98">
        <f>+F14</f>
        <v>0</v>
      </c>
      <c r="E80" s="100">
        <f>-($F$14*$F$15)</f>
        <v>0</v>
      </c>
      <c r="F80" s="100">
        <f>-($F$14*$F$15)</f>
        <v>0</v>
      </c>
      <c r="G80" s="100">
        <f>-($F$14*$F$15)</f>
        <v>0</v>
      </c>
      <c r="H80" s="100">
        <f>-($F$14*$F$15)</f>
        <v>0</v>
      </c>
      <c r="I80" s="100">
        <f>-($F$14*$F$15)</f>
        <v>0</v>
      </c>
      <c r="J80" s="70"/>
    </row>
    <row r="81" spans="2:10" ht="15">
      <c r="B81" s="69"/>
      <c r="C81" s="89" t="s">
        <v>46</v>
      </c>
      <c r="D81" s="98">
        <f>+G14</f>
        <v>0</v>
      </c>
      <c r="E81" s="100">
        <f>-($G$14*$G$15)</f>
        <v>0</v>
      </c>
      <c r="F81" s="100">
        <f>-($G$14*$G$15)</f>
        <v>0</v>
      </c>
      <c r="G81" s="100">
        <f>-($G$14*$G$15)</f>
        <v>0</v>
      </c>
      <c r="H81" s="100">
        <f>-($G$14*$G$15)</f>
        <v>0</v>
      </c>
      <c r="I81" s="100">
        <f>-($G$14*$G$15)</f>
        <v>0</v>
      </c>
      <c r="J81" s="70"/>
    </row>
    <row r="82" spans="2:10" ht="15">
      <c r="B82" s="69"/>
      <c r="C82" s="89"/>
      <c r="D82" s="101"/>
      <c r="E82" s="102"/>
      <c r="F82" s="100"/>
      <c r="G82" s="100"/>
      <c r="H82" s="100"/>
      <c r="I82" s="100"/>
      <c r="J82" s="70"/>
    </row>
    <row r="83" spans="2:10" ht="15.75" thickBot="1">
      <c r="B83" s="69"/>
      <c r="C83" s="89"/>
      <c r="D83" s="101"/>
      <c r="E83" s="99"/>
      <c r="F83" s="99"/>
      <c r="G83" s="99"/>
      <c r="H83" s="99"/>
      <c r="I83" s="99"/>
      <c r="J83" s="70"/>
    </row>
    <row r="84" spans="2:10" ht="15.75" thickBot="1">
      <c r="B84" s="69"/>
      <c r="C84" s="86" t="s">
        <v>47</v>
      </c>
      <c r="D84" s="103">
        <f>+SUM(D74:D81)</f>
        <v>9935155</v>
      </c>
      <c r="E84" s="104">
        <f>+SUM(E72:E81)</f>
        <v>-620575</v>
      </c>
      <c r="F84" s="104">
        <f>+SUM(F72:F82)</f>
        <v>-620575</v>
      </c>
      <c r="G84" s="104">
        <f>+SUM(G72:G82)</f>
        <v>-620575</v>
      </c>
      <c r="H84" s="104">
        <f>+SUM(H72:H82)</f>
        <v>-620575</v>
      </c>
      <c r="I84" s="104">
        <f>+SUM(I72:I82)</f>
        <v>-10620575</v>
      </c>
      <c r="J84" s="70"/>
    </row>
    <row r="85" spans="2:10" ht="15.75" thickBot="1">
      <c r="B85" s="69"/>
      <c r="C85" s="54"/>
      <c r="D85" s="72"/>
      <c r="E85" s="72"/>
      <c r="F85" s="72"/>
      <c r="G85" s="72"/>
      <c r="H85" s="72"/>
      <c r="I85" s="72"/>
      <c r="J85" s="70"/>
    </row>
    <row r="86" spans="2:10" ht="70.5" thickBot="1">
      <c r="B86" s="69"/>
      <c r="C86" s="80" t="s">
        <v>60</v>
      </c>
      <c r="D86" s="81">
        <f>+IRR(D84:I84)</f>
        <v>0.06361205416642864</v>
      </c>
      <c r="E86" s="72"/>
      <c r="F86" s="72"/>
      <c r="G86" s="72"/>
      <c r="H86" s="72"/>
      <c r="I86" s="72"/>
      <c r="J86" s="70"/>
    </row>
    <row r="87" spans="2:10" ht="15.75">
      <c r="B87" s="69"/>
      <c r="C87" s="54" t="s">
        <v>37</v>
      </c>
      <c r="D87" s="7"/>
      <c r="E87" s="49"/>
      <c r="F87" s="49"/>
      <c r="G87" s="49"/>
      <c r="H87" s="49"/>
      <c r="I87" s="49"/>
      <c r="J87" s="70"/>
    </row>
    <row r="88" spans="2:10" ht="15.75" thickBot="1">
      <c r="B88" s="73"/>
      <c r="C88" s="53"/>
      <c r="D88" s="74"/>
      <c r="E88" s="74"/>
      <c r="F88" s="74"/>
      <c r="G88" s="74"/>
      <c r="H88" s="74"/>
      <c r="I88" s="74"/>
      <c r="J88" s="75"/>
    </row>
    <row r="89" spans="3:9" ht="15">
      <c r="C89" s="14"/>
      <c r="D89" s="14"/>
      <c r="E89" s="14"/>
      <c r="F89" s="14"/>
      <c r="G89" s="14"/>
      <c r="H89" s="14"/>
      <c r="I89" s="14"/>
    </row>
  </sheetData>
  <sheetProtection/>
  <mergeCells count="2">
    <mergeCell ref="C6:I6"/>
    <mergeCell ref="C9:E9"/>
  </mergeCells>
  <conditionalFormatting sqref="D41:I61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evilanova</dc:creator>
  <cp:keywords/>
  <dc:description/>
  <cp:lastModifiedBy>evilanova</cp:lastModifiedBy>
  <dcterms:created xsi:type="dcterms:W3CDTF">2009-10-23T15:22:03Z</dcterms:created>
  <dcterms:modified xsi:type="dcterms:W3CDTF">2012-11-05T21:14:44Z</dcterms:modified>
  <cp:category/>
  <cp:version/>
  <cp:contentType/>
  <cp:contentStatus/>
</cp:coreProperties>
</file>